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4e02d86e1908d193/Área de Trabalho/Bruno/Bruno 1/Bruno 2/Projeto/X - Apoio/Sobre Acompanhamento/"/>
    </mc:Choice>
  </mc:AlternateContent>
  <xr:revisionPtr revIDLastSave="8" documentId="13_ncr:1_{38EC88FE-364B-4A7D-9BBA-A3E5A31624CF}" xr6:coauthVersionLast="47" xr6:coauthVersionMax="47" xr10:uidLastSave="{6442D9ED-2C69-4B33-802F-F7C8184E7F5D}"/>
  <bookViews>
    <workbookView xWindow="-108" yWindow="-108" windowWidth="23256" windowHeight="12576" activeTab="1" xr2:uid="{00000000-000D-0000-FFFF-FFFF00000000}"/>
  </bookViews>
  <sheets>
    <sheet name="30 dias corridos" sheetId="10" r:id="rId1"/>
    <sheet name="21 dias úteis" sheetId="12" r:id="rId2"/>
    <sheet name="22 dias" sheetId="1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2" l="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4" i="12"/>
  <c r="F24" i="12" s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4" i="10"/>
  <c r="F33" i="10" s="1"/>
  <c r="K6" i="12" l="1"/>
  <c r="H6" i="12"/>
  <c r="K5" i="12"/>
  <c r="K4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6" i="12"/>
  <c r="C5" i="12"/>
  <c r="K24" i="12"/>
  <c r="J24" i="12"/>
  <c r="G24" i="12"/>
  <c r="K23" i="12"/>
  <c r="J23" i="12"/>
  <c r="G23" i="12"/>
  <c r="K22" i="12"/>
  <c r="J22" i="12"/>
  <c r="G22" i="12"/>
  <c r="K21" i="12"/>
  <c r="J21" i="12"/>
  <c r="G21" i="12"/>
  <c r="K20" i="12"/>
  <c r="J20" i="12"/>
  <c r="G20" i="12"/>
  <c r="K19" i="12"/>
  <c r="J19" i="12"/>
  <c r="G19" i="12"/>
  <c r="K18" i="12"/>
  <c r="J18" i="12"/>
  <c r="G18" i="12"/>
  <c r="K17" i="12"/>
  <c r="J17" i="12"/>
  <c r="G17" i="12"/>
  <c r="K16" i="12"/>
  <c r="J16" i="12"/>
  <c r="G16" i="12"/>
  <c r="K15" i="12"/>
  <c r="J15" i="12"/>
  <c r="G15" i="12"/>
  <c r="K14" i="12"/>
  <c r="J14" i="12"/>
  <c r="G14" i="12"/>
  <c r="K13" i="12"/>
  <c r="J13" i="12"/>
  <c r="G13" i="12"/>
  <c r="K12" i="12"/>
  <c r="J12" i="12"/>
  <c r="H12" i="12"/>
  <c r="G12" i="12"/>
  <c r="K11" i="12"/>
  <c r="J11" i="12"/>
  <c r="H11" i="12"/>
  <c r="G11" i="12"/>
  <c r="K10" i="12"/>
  <c r="J10" i="12"/>
  <c r="H10" i="12"/>
  <c r="G10" i="12"/>
  <c r="K9" i="12"/>
  <c r="J9" i="12"/>
  <c r="H9" i="12"/>
  <c r="G9" i="12"/>
  <c r="O8" i="12"/>
  <c r="K8" i="12"/>
  <c r="J8" i="12"/>
  <c r="H8" i="12"/>
  <c r="G8" i="12"/>
  <c r="O7" i="12"/>
  <c r="K7" i="12"/>
  <c r="J7" i="12"/>
  <c r="H7" i="12"/>
  <c r="G7" i="12"/>
  <c r="J6" i="12"/>
  <c r="G6" i="12"/>
  <c r="J5" i="12"/>
  <c r="H5" i="12"/>
  <c r="G5" i="12"/>
  <c r="J4" i="12"/>
  <c r="H4" i="12"/>
  <c r="G4" i="12"/>
  <c r="XDM3" i="12"/>
  <c r="O8" i="10"/>
  <c r="L24" i="12" l="1"/>
  <c r="L17" i="12"/>
  <c r="L10" i="12"/>
  <c r="O6" i="12"/>
  <c r="H15" i="12"/>
  <c r="H18" i="12"/>
  <c r="H21" i="12"/>
  <c r="H16" i="12"/>
  <c r="H22" i="12"/>
  <c r="H14" i="12"/>
  <c r="H17" i="12"/>
  <c r="H19" i="12"/>
  <c r="H24" i="12"/>
  <c r="H13" i="12"/>
  <c r="H20" i="12"/>
  <c r="H23" i="12"/>
  <c r="O7" i="10" l="1"/>
  <c r="M4" i="11" l="1"/>
  <c r="M3" i="11"/>
  <c r="G12" i="11"/>
  <c r="G10" i="11"/>
  <c r="G11" i="11"/>
  <c r="G9" i="11"/>
  <c r="G8" i="11"/>
  <c r="G7" i="11"/>
  <c r="G6" i="11"/>
  <c r="G5" i="11"/>
  <c r="E26" i="11" l="1"/>
  <c r="H26" i="11"/>
  <c r="I26" i="11"/>
  <c r="D26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5" i="11"/>
  <c r="C6" i="11"/>
  <c r="C7" i="11"/>
  <c r="J12" i="11" s="1"/>
  <c r="C8" i="11"/>
  <c r="C9" i="11"/>
  <c r="C10" i="11"/>
  <c r="C11" i="11"/>
  <c r="C12" i="11"/>
  <c r="J17" i="11" s="1"/>
  <c r="C13" i="11"/>
  <c r="C14" i="11"/>
  <c r="C15" i="11"/>
  <c r="C16" i="11"/>
  <c r="C17" i="11"/>
  <c r="J22" i="11" s="1"/>
  <c r="C18" i="11"/>
  <c r="C19" i="11"/>
  <c r="C20" i="11"/>
  <c r="C21" i="11"/>
  <c r="J26" i="11" s="1"/>
  <c r="C22" i="11"/>
  <c r="C23" i="11"/>
  <c r="C24" i="11"/>
  <c r="C25" i="11"/>
  <c r="F26" i="11" s="1"/>
  <c r="C26" i="11"/>
  <c r="C5" i="11"/>
  <c r="J7" i="11" s="1"/>
  <c r="C27" i="10"/>
  <c r="C26" i="10"/>
  <c r="C25" i="10"/>
  <c r="C24" i="10"/>
  <c r="C23" i="10"/>
  <c r="C20" i="10"/>
  <c r="C19" i="10"/>
  <c r="C18" i="10"/>
  <c r="C17" i="10"/>
  <c r="C16" i="10"/>
  <c r="C33" i="10"/>
  <c r="C32" i="10"/>
  <c r="C31" i="10"/>
  <c r="C30" i="10"/>
  <c r="C29" i="10"/>
  <c r="C28" i="10"/>
  <c r="C22" i="10"/>
  <c r="C21" i="10"/>
  <c r="C15" i="10"/>
  <c r="C14" i="10"/>
  <c r="C13" i="10"/>
  <c r="C12" i="10"/>
  <c r="C11" i="10"/>
  <c r="C10" i="10"/>
  <c r="C9" i="10"/>
  <c r="C8" i="10"/>
  <c r="C7" i="10"/>
  <c r="C6" i="10"/>
  <c r="C5" i="10"/>
  <c r="M6" i="11" l="1"/>
  <c r="M5" i="11" l="1"/>
  <c r="XDM3" i="10" l="1"/>
  <c r="D9" i="11"/>
  <c r="D13" i="11"/>
  <c r="D7" i="11"/>
  <c r="D8" i="11"/>
  <c r="D10" i="11"/>
  <c r="D6" i="11"/>
  <c r="D11" i="11"/>
  <c r="D12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7" i="11"/>
  <c r="H8" i="11"/>
  <c r="H9" i="11"/>
  <c r="H10" i="11"/>
  <c r="H11" i="11"/>
  <c r="H12" i="11"/>
  <c r="H13" i="11"/>
  <c r="H5" i="11"/>
  <c r="H6" i="11"/>
  <c r="J15" i="10"/>
  <c r="J18" i="10"/>
  <c r="J22" i="10"/>
  <c r="J23" i="10"/>
  <c r="J30" i="10"/>
  <c r="J10" i="10"/>
  <c r="J11" i="10"/>
  <c r="J29" i="10"/>
  <c r="J31" i="10"/>
  <c r="J33" i="10"/>
  <c r="J28" i="10"/>
  <c r="J24" i="10"/>
  <c r="J26" i="10"/>
  <c r="J21" i="10"/>
  <c r="J16" i="10"/>
  <c r="J17" i="10"/>
  <c r="J14" i="10"/>
  <c r="J8" i="10"/>
  <c r="J9" i="10"/>
  <c r="J12" i="10"/>
  <c r="J5" i="10"/>
  <c r="J19" i="10"/>
  <c r="E6" i="11"/>
  <c r="K7" i="11" l="1"/>
  <c r="J4" i="10"/>
  <c r="J25" i="10"/>
  <c r="J32" i="10"/>
  <c r="J27" i="10"/>
  <c r="L33" i="10" s="1"/>
  <c r="J20" i="10"/>
  <c r="L23" i="10" s="1"/>
  <c r="J13" i="10"/>
  <c r="J6" i="10"/>
  <c r="E5" i="11"/>
  <c r="E7" i="11"/>
  <c r="E8" i="11"/>
  <c r="I8" i="11" s="1"/>
  <c r="E9" i="11"/>
  <c r="I9" i="11" s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F5" i="11"/>
  <c r="F7" i="11"/>
  <c r="F8" i="11"/>
  <c r="F9" i="11"/>
  <c r="F10" i="11"/>
  <c r="F12" i="11"/>
  <c r="F13" i="11"/>
  <c r="F14" i="11"/>
  <c r="F15" i="11"/>
  <c r="F17" i="11"/>
  <c r="F18" i="11"/>
  <c r="F19" i="11"/>
  <c r="F20" i="11"/>
  <c r="F22" i="11"/>
  <c r="F23" i="11"/>
  <c r="F24" i="11"/>
  <c r="F25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7" i="11"/>
  <c r="I6" i="11"/>
  <c r="F11" i="11" l="1"/>
  <c r="F21" i="11"/>
  <c r="F6" i="11"/>
  <c r="F16" i="11"/>
  <c r="J7" i="10"/>
  <c r="O6" i="10" s="1"/>
  <c r="I5" i="11"/>
  <c r="G5" i="10"/>
  <c r="G6" i="10"/>
  <c r="L13" i="10" l="1"/>
  <c r="H5" i="10"/>
  <c r="H6" i="10"/>
  <c r="H4" i="10"/>
  <c r="H7" i="10"/>
  <c r="H9" i="10"/>
  <c r="K6" i="10"/>
  <c r="K5" i="10"/>
  <c r="H10" i="10"/>
  <c r="H14" i="10"/>
  <c r="H33" i="10"/>
  <c r="G4" i="10"/>
  <c r="K4" i="10" s="1"/>
  <c r="H18" i="10" l="1"/>
  <c r="H22" i="10"/>
  <c r="H31" i="10"/>
  <c r="H25" i="10"/>
  <c r="H20" i="10"/>
  <c r="H15" i="10"/>
  <c r="H30" i="10"/>
  <c r="H21" i="10"/>
  <c r="H32" i="10"/>
  <c r="H16" i="10"/>
  <c r="H27" i="10"/>
  <c r="H11" i="10"/>
  <c r="H26" i="10"/>
  <c r="H17" i="10"/>
  <c r="H28" i="10"/>
  <c r="H12" i="10"/>
  <c r="H23" i="10"/>
  <c r="H29" i="10"/>
  <c r="H13" i="10"/>
  <c r="H24" i="10"/>
  <c r="H8" i="10"/>
  <c r="H19" i="10"/>
  <c r="G7" i="10"/>
  <c r="K7" i="10" l="1"/>
  <c r="G8" i="10"/>
  <c r="K8" i="10" l="1"/>
  <c r="G9" i="10"/>
  <c r="K9" i="10" l="1"/>
  <c r="G10" i="10"/>
  <c r="G11" i="10" l="1"/>
  <c r="K10" i="10"/>
  <c r="G12" i="10" l="1"/>
  <c r="K11" i="10"/>
  <c r="K12" i="10" l="1"/>
  <c r="G13" i="10"/>
  <c r="K13" i="10" l="1"/>
  <c r="G14" i="10"/>
  <c r="G15" i="10" l="1"/>
  <c r="K14" i="10"/>
  <c r="K15" i="10" l="1"/>
  <c r="G16" i="10"/>
  <c r="K16" i="10" l="1"/>
  <c r="G17" i="10"/>
  <c r="K17" i="10" l="1"/>
  <c r="G18" i="10"/>
  <c r="G19" i="10" l="1"/>
  <c r="K18" i="10"/>
  <c r="G20" i="10" l="1"/>
  <c r="K19" i="10"/>
  <c r="K20" i="10" l="1"/>
  <c r="G21" i="10"/>
  <c r="G22" i="10" l="1"/>
  <c r="K21" i="10"/>
  <c r="G23" i="10" l="1"/>
  <c r="K22" i="10"/>
  <c r="K23" i="10" l="1"/>
  <c r="G24" i="10"/>
  <c r="G25" i="10" l="1"/>
  <c r="K24" i="10"/>
  <c r="G26" i="10" l="1"/>
  <c r="K25" i="10"/>
  <c r="G27" i="10" l="1"/>
  <c r="K26" i="10"/>
  <c r="G28" i="10" l="1"/>
  <c r="K27" i="10"/>
  <c r="K28" i="10" l="1"/>
  <c r="G29" i="10"/>
  <c r="K29" i="10" l="1"/>
  <c r="G30" i="10"/>
  <c r="G31" i="10" l="1"/>
  <c r="K30" i="10"/>
  <c r="K31" i="10" l="1"/>
  <c r="G32" i="10"/>
  <c r="K32" i="10" l="1"/>
  <c r="G33" i="10"/>
  <c r="K3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Crispim</author>
  </authors>
  <commentList>
    <comment ref="H2" authorId="0" shapeId="0" xr:uid="{7C0B9E57-7551-492F-87DB-31A05FB660C9}">
      <text>
        <r>
          <rPr>
            <b/>
            <sz val="9"/>
            <color indexed="81"/>
            <rFont val="Segoe UI"/>
            <family val="2"/>
          </rPr>
          <t>Bruno Crispim:</t>
        </r>
        <r>
          <rPr>
            <sz val="9"/>
            <color indexed="81"/>
            <rFont val="Segoe UI"/>
            <family val="2"/>
          </rPr>
          <t xml:space="preserve">
Somas das metas diárias até o momento.</t>
        </r>
      </text>
    </comment>
    <comment ref="I2" authorId="0" shapeId="0" xr:uid="{324BE1D7-250D-4D7B-9FD8-7FB1E2640CE7}">
      <text>
        <r>
          <rPr>
            <b/>
            <sz val="9"/>
            <color indexed="81"/>
            <rFont val="Segoe UI"/>
            <family val="2"/>
          </rPr>
          <t>Bruno Crispim:</t>
        </r>
        <r>
          <rPr>
            <sz val="9"/>
            <color indexed="81"/>
            <rFont val="Segoe UI"/>
            <family val="2"/>
          </rPr>
          <t xml:space="preserve">
Quantidade de palavras totais do arquivo. Caso tenha começado com um arquivo já escrito, coleque essa quantidade de palavras na célula M4</t>
        </r>
      </text>
    </comment>
    <comment ref="K2" authorId="0" shapeId="0" xr:uid="{C902A3E4-BBDE-439F-A1DF-2084A8FA3D31}">
      <text>
        <r>
          <rPr>
            <b/>
            <sz val="9"/>
            <color indexed="81"/>
            <rFont val="Segoe UI"/>
            <family val="2"/>
          </rPr>
          <t>Bruno Crispim:</t>
        </r>
        <r>
          <rPr>
            <sz val="9"/>
            <color indexed="81"/>
            <rFont val="Segoe UI"/>
            <family val="2"/>
          </rPr>
          <t xml:space="preserve">
Desvio da sua meta diária - considerando apenas a meta do dia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Crispim</author>
  </authors>
  <commentList>
    <comment ref="H2" authorId="0" shapeId="0" xr:uid="{FE591C84-791D-4454-BF96-5D97A696CE0F}">
      <text>
        <r>
          <rPr>
            <b/>
            <sz val="9"/>
            <color indexed="81"/>
            <rFont val="Segoe UI"/>
            <family val="2"/>
          </rPr>
          <t>Bruno Crispim:</t>
        </r>
        <r>
          <rPr>
            <sz val="9"/>
            <color indexed="81"/>
            <rFont val="Segoe UI"/>
            <family val="2"/>
          </rPr>
          <t xml:space="preserve">
Somas das metas diárias até o momento.</t>
        </r>
      </text>
    </comment>
    <comment ref="I2" authorId="0" shapeId="0" xr:uid="{0F04D867-7445-46CA-932E-B48922611F5E}">
      <text>
        <r>
          <rPr>
            <b/>
            <sz val="9"/>
            <color indexed="81"/>
            <rFont val="Segoe UI"/>
            <family val="2"/>
          </rPr>
          <t>Bruno Crispim:</t>
        </r>
        <r>
          <rPr>
            <sz val="9"/>
            <color indexed="81"/>
            <rFont val="Segoe UI"/>
            <family val="2"/>
          </rPr>
          <t xml:space="preserve">
Quantidade de palavras totais do arquivo. Caso tenha começado com um arquivo já escrito, coleque essa quantidade de palavras na célula M4</t>
        </r>
      </text>
    </comment>
    <comment ref="K2" authorId="0" shapeId="0" xr:uid="{5D79BF1E-471E-471D-A392-77388D28EE1B}">
      <text>
        <r>
          <rPr>
            <b/>
            <sz val="9"/>
            <color indexed="81"/>
            <rFont val="Segoe UI"/>
            <family val="2"/>
          </rPr>
          <t>Bruno Crispim:</t>
        </r>
        <r>
          <rPr>
            <sz val="9"/>
            <color indexed="81"/>
            <rFont val="Segoe UI"/>
            <family val="2"/>
          </rPr>
          <t xml:space="preserve">
Desvio da sua meta diária - considerando apenas a meta do dia</t>
        </r>
      </text>
    </comment>
  </commentList>
</comments>
</file>

<file path=xl/sharedStrings.xml><?xml version="1.0" encoding="utf-8"?>
<sst xmlns="http://schemas.openxmlformats.org/spreadsheetml/2006/main" count="98" uniqueCount="52">
  <si>
    <t>Meta</t>
  </si>
  <si>
    <t>Meta NaNo</t>
  </si>
  <si>
    <t>Texto final</t>
  </si>
  <si>
    <t>Dia</t>
  </si>
  <si>
    <t>Qt palavras início dia</t>
  </si>
  <si>
    <t>Qt palavras final atual</t>
  </si>
  <si>
    <t>Meta original</t>
  </si>
  <si>
    <t>Meta ajustada</t>
  </si>
  <si>
    <t>Desvio meta</t>
  </si>
  <si>
    <t>Meta diária</t>
  </si>
  <si>
    <t>Qt palavras final prov</t>
  </si>
  <si>
    <t>Qt palavras ecritas</t>
  </si>
  <si>
    <t>Texto escrito antes</t>
  </si>
  <si>
    <t>Tamanho atual</t>
  </si>
  <si>
    <t xml:space="preserve">Instruções: </t>
  </si>
  <si>
    <t>1ª</t>
  </si>
  <si>
    <t>Preencha a quantidade de palavras que você</t>
  </si>
  <si>
    <r>
      <t xml:space="preserve">já escreveu na </t>
    </r>
    <r>
      <rPr>
        <b/>
        <sz val="11"/>
        <color theme="1"/>
        <rFont val="Calibri"/>
        <family val="2"/>
        <scheme val="minor"/>
      </rPr>
      <t>célula K2</t>
    </r>
  </si>
  <si>
    <t>2ª</t>
  </si>
  <si>
    <r>
      <t xml:space="preserve">Preencha as células da </t>
    </r>
    <r>
      <rPr>
        <b/>
        <sz val="11"/>
        <color theme="1"/>
        <rFont val="Calibri"/>
        <family val="2"/>
        <scheme val="minor"/>
      </rPr>
      <t>coluna F</t>
    </r>
    <r>
      <rPr>
        <sz val="11"/>
        <color theme="1"/>
        <rFont val="Calibri"/>
        <family val="2"/>
        <scheme val="minor"/>
      </rPr>
      <t xml:space="preserve"> diáriamente</t>
    </r>
  </si>
  <si>
    <t>3ª</t>
  </si>
  <si>
    <t>Acompanhe a meta ajustada (dividida pelos</t>
  </si>
  <si>
    <r>
      <t xml:space="preserve">dias faltantes) na </t>
    </r>
    <r>
      <rPr>
        <b/>
        <sz val="11"/>
        <color theme="1"/>
        <rFont val="Calibri"/>
        <family val="2"/>
        <scheme val="minor"/>
      </rPr>
      <t>coluna D</t>
    </r>
  </si>
  <si>
    <t>4ª</t>
  </si>
  <si>
    <r>
      <rPr>
        <b/>
        <sz val="11"/>
        <color theme="1"/>
        <rFont val="Calibri"/>
        <family val="2"/>
        <scheme val="minor"/>
      </rPr>
      <t>Continue escrevendo</t>
    </r>
    <r>
      <rPr>
        <sz val="11"/>
        <color theme="1"/>
        <rFont val="Calibri"/>
        <family val="2"/>
        <scheme val="minor"/>
      </rPr>
      <t>, apesar dos pesares</t>
    </r>
  </si>
  <si>
    <t>Planilha desenvolvida por @GuiadoEscritordeFiccao</t>
  </si>
  <si>
    <r>
      <t xml:space="preserve">Preencha a </t>
    </r>
    <r>
      <rPr>
        <b/>
        <sz val="11"/>
        <color theme="1"/>
        <rFont val="Calibri"/>
        <family val="2"/>
        <scheme val="minor"/>
      </rPr>
      <t>meta Nano</t>
    </r>
    <r>
      <rPr>
        <sz val="11"/>
        <color theme="1"/>
        <rFont val="Calibri"/>
        <family val="2"/>
        <scheme val="minor"/>
      </rPr>
      <t xml:space="preserve"> na célula M4</t>
    </r>
  </si>
  <si>
    <t>5ª</t>
  </si>
  <si>
    <t>Total escrito</t>
  </si>
  <si>
    <t>Meta de escrita</t>
  </si>
  <si>
    <t xml:space="preserve">Instruções de uso: </t>
  </si>
  <si>
    <t>com a quantidade de palavras totais já escritas</t>
  </si>
  <si>
    <t xml:space="preserve">Bata a sua meta diária ou compense no dia </t>
  </si>
  <si>
    <t>seguinte</t>
  </si>
  <si>
    <t>7ª</t>
  </si>
  <si>
    <t>6ª</t>
  </si>
  <si>
    <r>
      <t xml:space="preserve">Preencha a data de início na </t>
    </r>
    <r>
      <rPr>
        <b/>
        <sz val="11"/>
        <rFont val="Calibri"/>
        <family val="2"/>
        <scheme val="minor"/>
      </rPr>
      <t>célula B4</t>
    </r>
  </si>
  <si>
    <r>
      <t xml:space="preserve">já escreveu na </t>
    </r>
    <r>
      <rPr>
        <b/>
        <sz val="11"/>
        <rFont val="Calibri"/>
        <family val="2"/>
        <scheme val="minor"/>
      </rPr>
      <t>célula K2</t>
    </r>
  </si>
  <si>
    <r>
      <t xml:space="preserve">Preencha a </t>
    </r>
    <r>
      <rPr>
        <b/>
        <sz val="11"/>
        <rFont val="Calibri"/>
        <family val="2"/>
        <scheme val="minor"/>
      </rPr>
      <t xml:space="preserve">meta de escrita </t>
    </r>
    <r>
      <rPr>
        <sz val="11"/>
        <rFont val="Calibri"/>
        <family val="2"/>
        <scheme val="minor"/>
      </rPr>
      <t xml:space="preserve">na </t>
    </r>
    <r>
      <rPr>
        <b/>
        <sz val="11"/>
        <rFont val="Calibri"/>
        <family val="2"/>
        <scheme val="minor"/>
      </rPr>
      <t>célula M4</t>
    </r>
  </si>
  <si>
    <r>
      <t>Preencha (diáriamente) as células da</t>
    </r>
    <r>
      <rPr>
        <b/>
        <sz val="11"/>
        <rFont val="Calibri"/>
        <family val="2"/>
        <scheme val="minor"/>
      </rPr>
      <t xml:space="preserve"> coluna F </t>
    </r>
  </si>
  <si>
    <r>
      <t xml:space="preserve">Acompanhe as metas diárias na </t>
    </r>
    <r>
      <rPr>
        <b/>
        <sz val="11"/>
        <rFont val="Calibri"/>
        <family val="2"/>
        <scheme val="minor"/>
      </rPr>
      <t>coluna C</t>
    </r>
  </si>
  <si>
    <r>
      <rPr>
        <b/>
        <sz val="11"/>
        <rFont val="Calibri"/>
        <family val="2"/>
        <scheme val="minor"/>
      </rPr>
      <t>Continue escrevendo</t>
    </r>
    <r>
      <rPr>
        <sz val="11"/>
        <rFont val="Calibri"/>
        <family val="2"/>
        <scheme val="minor"/>
      </rPr>
      <t>, apesar dos pesares</t>
    </r>
  </si>
  <si>
    <t>Percentual escrito</t>
  </si>
  <si>
    <t xml:space="preserve">Apenas as células amarelas são preenchiveis </t>
  </si>
  <si>
    <t>8ª</t>
  </si>
  <si>
    <t xml:space="preserve">Apenas as células laranjas são preenchiveis </t>
  </si>
  <si>
    <r>
      <t xml:space="preserve">Preencha a data de início na </t>
    </r>
    <r>
      <rPr>
        <b/>
        <sz val="11"/>
        <rFont val="Calibri"/>
        <family val="2"/>
        <scheme val="minor"/>
      </rPr>
      <t>célula B4</t>
    </r>
    <r>
      <rPr>
        <sz val="11"/>
        <rFont val="Calibri"/>
        <family val="2"/>
        <scheme val="minor"/>
      </rPr>
      <t xml:space="preserve"> (segunda-feira)</t>
    </r>
  </si>
  <si>
    <t>Desvio meta dia</t>
  </si>
  <si>
    <t>Data</t>
  </si>
  <si>
    <t>Meta parcial</t>
  </si>
  <si>
    <t>Qt palavras escritas dia</t>
  </si>
  <si>
    <t>Qt palavras total arquivo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</si>
</sst>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_-;\-* #,##0_-;_-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FBA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C1A56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rgb="FFF8B264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164" fontId="0" fillId="3" borderId="3" xfId="1" applyNumberFormat="1" applyFont="1" applyFill="1" applyBorder="1"/>
    <xf numFmtId="164" fontId="0" fillId="3" borderId="2" xfId="1" applyNumberFormat="1" applyFont="1" applyFill="1" applyBorder="1"/>
    <xf numFmtId="164" fontId="0" fillId="3" borderId="6" xfId="1" applyNumberFormat="1" applyFont="1" applyFill="1" applyBorder="1"/>
    <xf numFmtId="164" fontId="0" fillId="3" borderId="5" xfId="1" applyNumberFormat="1" applyFont="1" applyFill="1" applyBorder="1"/>
    <xf numFmtId="164" fontId="0" fillId="3" borderId="7" xfId="1" applyNumberFormat="1" applyFont="1" applyFill="1" applyBorder="1"/>
    <xf numFmtId="164" fontId="0" fillId="3" borderId="9" xfId="1" applyNumberFormat="1" applyFont="1" applyFill="1" applyBorder="1"/>
    <xf numFmtId="0" fontId="4" fillId="5" borderId="1" xfId="0" applyFont="1" applyFill="1" applyBorder="1"/>
    <xf numFmtId="164" fontId="3" fillId="4" borderId="2" xfId="1" applyNumberFormat="1" applyFont="1" applyFill="1" applyBorder="1" applyAlignment="1" applyProtection="1">
      <alignment horizontal="center"/>
      <protection locked="0"/>
    </xf>
    <xf numFmtId="0" fontId="4" fillId="5" borderId="8" xfId="0" applyFont="1" applyFill="1" applyBorder="1"/>
    <xf numFmtId="0" fontId="4" fillId="5" borderId="4" xfId="0" applyFont="1" applyFill="1" applyBorder="1"/>
    <xf numFmtId="14" fontId="0" fillId="3" borderId="1" xfId="1" applyNumberFormat="1" applyFont="1" applyFill="1" applyBorder="1"/>
    <xf numFmtId="164" fontId="3" fillId="4" borderId="3" xfId="1" applyNumberFormat="1" applyFont="1" applyFill="1" applyBorder="1" applyAlignment="1" applyProtection="1">
      <alignment horizontal="center"/>
      <protection locked="0"/>
    </xf>
    <xf numFmtId="14" fontId="0" fillId="3" borderId="8" xfId="1" applyNumberFormat="1" applyFont="1" applyFill="1" applyBorder="1"/>
    <xf numFmtId="164" fontId="3" fillId="4" borderId="7" xfId="1" applyNumberFormat="1" applyFont="1" applyFill="1" applyBorder="1" applyAlignment="1" applyProtection="1">
      <alignment horizontal="center"/>
      <protection locked="0"/>
    </xf>
    <xf numFmtId="164" fontId="3" fillId="4" borderId="6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14" fontId="0" fillId="3" borderId="4" xfId="1" applyNumberFormat="1" applyFont="1" applyFill="1" applyBorder="1"/>
    <xf numFmtId="164" fontId="0" fillId="2" borderId="13" xfId="0" applyNumberFormat="1" applyFill="1" applyBorder="1"/>
    <xf numFmtId="0" fontId="0" fillId="0" borderId="14" xfId="0" applyBorder="1"/>
    <xf numFmtId="165" fontId="0" fillId="2" borderId="0" xfId="2" applyNumberFormat="1" applyFont="1" applyFill="1" applyAlignment="1">
      <alignment horizontal="left"/>
    </xf>
    <xf numFmtId="0" fontId="0" fillId="2" borderId="0" xfId="0" applyFont="1" applyFill="1"/>
    <xf numFmtId="164" fontId="0" fillId="2" borderId="0" xfId="0" applyNumberFormat="1" applyFont="1" applyFill="1"/>
    <xf numFmtId="166" fontId="0" fillId="2" borderId="0" xfId="0" applyNumberFormat="1" applyFill="1"/>
    <xf numFmtId="165" fontId="0" fillId="2" borderId="0" xfId="2" applyNumberFormat="1" applyFont="1" applyFill="1"/>
    <xf numFmtId="10" fontId="0" fillId="2" borderId="0" xfId="2" applyNumberFormat="1" applyFont="1" applyFill="1"/>
    <xf numFmtId="164" fontId="0" fillId="2" borderId="0" xfId="1" applyNumberFormat="1" applyFont="1" applyFill="1"/>
    <xf numFmtId="0" fontId="6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164" fontId="3" fillId="7" borderId="3" xfId="1" applyNumberFormat="1" applyFont="1" applyFill="1" applyBorder="1" applyAlignment="1" applyProtection="1">
      <alignment horizontal="center"/>
      <protection locked="0"/>
    </xf>
    <xf numFmtId="164" fontId="3" fillId="7" borderId="7" xfId="1" applyNumberFormat="1" applyFont="1" applyFill="1" applyBorder="1" applyAlignment="1" applyProtection="1">
      <alignment horizontal="center"/>
      <protection locked="0"/>
    </xf>
    <xf numFmtId="164" fontId="3" fillId="7" borderId="6" xfId="1" applyNumberFormat="1" applyFont="1" applyFill="1" applyBorder="1" applyAlignment="1" applyProtection="1">
      <alignment horizontal="center"/>
      <protection locked="0"/>
    </xf>
    <xf numFmtId="164" fontId="3" fillId="7" borderId="2" xfId="1" applyNumberFormat="1" applyFont="1" applyFill="1" applyBorder="1" applyAlignment="1" applyProtection="1">
      <alignment horizontal="center"/>
      <protection locked="0"/>
    </xf>
    <xf numFmtId="164" fontId="3" fillId="7" borderId="9" xfId="1" applyNumberFormat="1" applyFont="1" applyFill="1" applyBorder="1" applyAlignment="1" applyProtection="1">
      <alignment horizontal="center"/>
      <protection locked="0"/>
    </xf>
    <xf numFmtId="14" fontId="3" fillId="7" borderId="1" xfId="1" applyNumberFormat="1" applyFont="1" applyFill="1" applyBorder="1" applyAlignment="1" applyProtection="1">
      <alignment horizontal="center"/>
      <protection locked="0"/>
    </xf>
    <xf numFmtId="0" fontId="7" fillId="6" borderId="1" xfId="0" applyFont="1" applyFill="1" applyBorder="1"/>
    <xf numFmtId="0" fontId="7" fillId="6" borderId="8" xfId="0" applyFont="1" applyFill="1" applyBorder="1"/>
    <xf numFmtId="0" fontId="7" fillId="6" borderId="4" xfId="0" applyFont="1" applyFill="1" applyBorder="1"/>
    <xf numFmtId="164" fontId="0" fillId="8" borderId="3" xfId="1" applyNumberFormat="1" applyFont="1" applyFill="1" applyBorder="1"/>
    <xf numFmtId="164" fontId="0" fillId="8" borderId="2" xfId="1" applyNumberFormat="1" applyFont="1" applyFill="1" applyBorder="1"/>
    <xf numFmtId="164" fontId="0" fillId="8" borderId="7" xfId="1" applyNumberFormat="1" applyFont="1" applyFill="1" applyBorder="1"/>
    <xf numFmtId="164" fontId="0" fillId="8" borderId="9" xfId="1" applyNumberFormat="1" applyFont="1" applyFill="1" applyBorder="1"/>
    <xf numFmtId="164" fontId="0" fillId="8" borderId="6" xfId="1" applyNumberFormat="1" applyFont="1" applyFill="1" applyBorder="1"/>
    <xf numFmtId="164" fontId="0" fillId="8" borderId="5" xfId="1" applyNumberFormat="1" applyFont="1" applyFill="1" applyBorder="1"/>
    <xf numFmtId="14" fontId="0" fillId="8" borderId="8" xfId="1" applyNumberFormat="1" applyFont="1" applyFill="1" applyBorder="1"/>
    <xf numFmtId="14" fontId="0" fillId="8" borderId="4" xfId="1" applyNumberFormat="1" applyFont="1" applyFill="1" applyBorder="1"/>
    <xf numFmtId="14" fontId="0" fillId="8" borderId="1" xfId="1" applyNumberFormat="1" applyFont="1" applyFill="1" applyBorder="1"/>
    <xf numFmtId="165" fontId="0" fillId="8" borderId="5" xfId="2" applyNumberFormat="1" applyFont="1" applyFill="1" applyBorder="1"/>
    <xf numFmtId="0" fontId="7" fillId="9" borderId="1" xfId="0" applyFont="1" applyFill="1" applyBorder="1"/>
    <xf numFmtId="0" fontId="7" fillId="9" borderId="8" xfId="0" applyFont="1" applyFill="1" applyBorder="1"/>
    <xf numFmtId="0" fontId="7" fillId="9" borderId="4" xfId="0" applyFont="1" applyFill="1" applyBorder="1"/>
    <xf numFmtId="164" fontId="3" fillId="10" borderId="2" xfId="1" applyNumberFormat="1" applyFont="1" applyFill="1" applyBorder="1" applyAlignment="1" applyProtection="1">
      <alignment horizontal="center"/>
      <protection locked="0"/>
    </xf>
    <xf numFmtId="164" fontId="3" fillId="10" borderId="9" xfId="1" applyNumberFormat="1" applyFont="1" applyFill="1" applyBorder="1" applyAlignment="1" applyProtection="1">
      <alignment horizontal="center"/>
      <protection locked="0"/>
    </xf>
    <xf numFmtId="164" fontId="3" fillId="10" borderId="3" xfId="1" applyNumberFormat="1" applyFont="1" applyFill="1" applyBorder="1" applyAlignment="1" applyProtection="1">
      <alignment horizontal="center"/>
      <protection locked="0"/>
    </xf>
    <xf numFmtId="164" fontId="3" fillId="10" borderId="7" xfId="1" applyNumberFormat="1" applyFont="1" applyFill="1" applyBorder="1" applyAlignment="1" applyProtection="1">
      <alignment horizontal="center"/>
      <protection locked="0"/>
    </xf>
    <xf numFmtId="164" fontId="3" fillId="10" borderId="6" xfId="1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7" fillId="9" borderId="15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164" fontId="2" fillId="8" borderId="3" xfId="1" applyNumberFormat="1" applyFont="1" applyFill="1" applyBorder="1"/>
    <xf numFmtId="164" fontId="2" fillId="8" borderId="7" xfId="1" applyNumberFormat="1" applyFont="1" applyFill="1" applyBorder="1"/>
    <xf numFmtId="164" fontId="2" fillId="8" borderId="6" xfId="1" applyNumberFormat="1" applyFont="1" applyFill="1" applyBorder="1"/>
    <xf numFmtId="164" fontId="2" fillId="8" borderId="9" xfId="1" applyNumberFormat="1" applyFont="1" applyFill="1" applyBorder="1"/>
    <xf numFmtId="165" fontId="2" fillId="8" borderId="5" xfId="2" applyNumberFormat="1" applyFont="1" applyFill="1" applyBorder="1"/>
    <xf numFmtId="0" fontId="7" fillId="6" borderId="1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164" fontId="2" fillId="8" borderId="21" xfId="1" applyNumberFormat="1" applyFont="1" applyFill="1" applyBorder="1"/>
    <xf numFmtId="164" fontId="2" fillId="8" borderId="14" xfId="1" applyNumberFormat="1" applyFont="1" applyFill="1" applyBorder="1"/>
    <xf numFmtId="164" fontId="2" fillId="8" borderId="22" xfId="1" applyNumberFormat="1" applyFont="1" applyFill="1" applyBorder="1"/>
    <xf numFmtId="164" fontId="2" fillId="8" borderId="23" xfId="1" applyNumberFormat="1" applyFont="1" applyFill="1" applyBorder="1"/>
    <xf numFmtId="1" fontId="0" fillId="8" borderId="7" xfId="1" applyNumberFormat="1" applyFont="1" applyFill="1" applyBorder="1"/>
    <xf numFmtId="2" fontId="0" fillId="8" borderId="7" xfId="1" applyNumberFormat="1" applyFont="1" applyFill="1" applyBorder="1"/>
    <xf numFmtId="1" fontId="0" fillId="8" borderId="3" xfId="1" applyNumberFormat="1" applyFont="1" applyFill="1" applyBorder="1"/>
    <xf numFmtId="2" fontId="0" fillId="8" borderId="3" xfId="1" applyNumberFormat="1" applyFont="1" applyFill="1" applyBorder="1"/>
    <xf numFmtId="1" fontId="0" fillId="8" borderId="6" xfId="1" applyNumberFormat="1" applyFont="1" applyFill="1" applyBorder="1"/>
    <xf numFmtId="2" fontId="0" fillId="8" borderId="6" xfId="1" applyNumberFormat="1" applyFont="1" applyFill="1" applyBorder="1"/>
    <xf numFmtId="43" fontId="0" fillId="8" borderId="3" xfId="1" applyNumberFormat="1" applyFont="1" applyFill="1" applyBorder="1"/>
    <xf numFmtId="164" fontId="2" fillId="8" borderId="18" xfId="1" applyNumberFormat="1" applyFont="1" applyFill="1" applyBorder="1"/>
    <xf numFmtId="164" fontId="2" fillId="8" borderId="24" xfId="1" applyNumberFormat="1" applyFont="1" applyFill="1" applyBorder="1"/>
    <xf numFmtId="164" fontId="2" fillId="8" borderId="19" xfId="1" applyNumberFormat="1" applyFont="1" applyFill="1" applyBorder="1"/>
    <xf numFmtId="43" fontId="0" fillId="8" borderId="7" xfId="1" applyNumberFormat="1" applyFont="1" applyFill="1" applyBorder="1"/>
    <xf numFmtId="14" fontId="3" fillId="10" borderId="1" xfId="1" applyNumberFormat="1" applyFont="1" applyFill="1" applyBorder="1" applyAlignment="1" applyProtection="1">
      <alignment horizontal="center"/>
      <protection locked="0"/>
    </xf>
    <xf numFmtId="43" fontId="0" fillId="8" borderId="6" xfId="1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33"/>
      <color rgb="FFF8B264"/>
      <color rgb="FFFE872E"/>
      <color rgb="FFDCDCDC"/>
      <color rgb="FFD3D3D3"/>
      <color rgb="FFFFFF57"/>
      <color rgb="FF3C1A56"/>
      <color rgb="FFFF8F8F"/>
      <color rgb="FFFCF989"/>
      <color rgb="FFDEBF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8E0E-0975-4CE7-91F9-52B40DFAE462}">
  <dimension ref="A1:XDM37"/>
  <sheetViews>
    <sheetView topLeftCell="B2" zoomScale="85" zoomScaleNormal="85" workbookViewId="0">
      <selection activeCell="P7" sqref="P7"/>
    </sheetView>
  </sheetViews>
  <sheetFormatPr defaultColWidth="0" defaultRowHeight="14.4" zeroHeight="1" x14ac:dyDescent="0.3"/>
  <cols>
    <col min="1" max="1" width="9.109375" hidden="1" customWidth="1"/>
    <col min="2" max="2" width="4.5546875" bestFit="1" customWidth="1"/>
    <col min="3" max="3" width="12" customWidth="1"/>
    <col min="4" max="5" width="10.6640625" hidden="1" customWidth="1"/>
    <col min="6" max="6" width="9.109375" customWidth="1"/>
    <col min="7" max="7" width="11" hidden="1" customWidth="1"/>
    <col min="8" max="8" width="11" customWidth="1"/>
    <col min="9" max="9" width="12" customWidth="1"/>
    <col min="10" max="10" width="11" customWidth="1"/>
    <col min="11" max="11" width="9.109375" customWidth="1"/>
    <col min="12" max="13" width="9.109375" style="1" customWidth="1"/>
    <col min="14" max="14" width="18" style="1" bestFit="1" customWidth="1"/>
    <col min="15" max="15" width="11" style="1" customWidth="1"/>
    <col min="16" max="16" width="17.33203125" style="1" customWidth="1"/>
    <col min="17" max="18" width="9.109375" style="1" customWidth="1"/>
    <col min="19" max="16340" width="9.109375" hidden="1"/>
    <col min="16341" max="16384" width="19.6640625" style="1" hidden="1"/>
  </cols>
  <sheetData>
    <row r="1" spans="1:17 16341:16341" ht="15" hidden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 16341:16341" x14ac:dyDescent="0.3">
      <c r="B2" s="91" t="s">
        <v>3</v>
      </c>
      <c r="C2" s="91" t="s">
        <v>48</v>
      </c>
      <c r="D2" s="72"/>
      <c r="E2" s="72"/>
      <c r="F2" s="97" t="s">
        <v>9</v>
      </c>
      <c r="G2" s="95" t="s">
        <v>4</v>
      </c>
      <c r="H2" s="95" t="s">
        <v>49</v>
      </c>
      <c r="I2" s="95" t="s">
        <v>51</v>
      </c>
      <c r="J2" s="95" t="s">
        <v>50</v>
      </c>
      <c r="K2" s="93" t="s">
        <v>47</v>
      </c>
    </row>
    <row r="3" spans="1:17 16341:16341" ht="15" thickBot="1" x14ac:dyDescent="0.35">
      <c r="B3" s="92"/>
      <c r="C3" s="92"/>
      <c r="D3" s="73"/>
      <c r="E3" s="73"/>
      <c r="F3" s="98" t="s">
        <v>6</v>
      </c>
      <c r="G3" s="96"/>
      <c r="H3" s="96"/>
      <c r="I3" s="96"/>
      <c r="J3" s="96"/>
      <c r="K3" s="94"/>
      <c r="P3" s="24"/>
      <c r="Q3" s="27"/>
      <c r="XDM3" s="27">
        <f>P3*O5</f>
        <v>0</v>
      </c>
    </row>
    <row r="4" spans="1:17 16341:16341" x14ac:dyDescent="0.3">
      <c r="A4">
        <v>1</v>
      </c>
      <c r="B4" s="74">
        <v>1</v>
      </c>
      <c r="C4" s="41">
        <v>44501</v>
      </c>
      <c r="D4" s="80">
        <v>1000</v>
      </c>
      <c r="E4" s="81">
        <v>0.02</v>
      </c>
      <c r="F4" s="67">
        <f>IF($O$5="","",ROUND(E4*$O$5,0))</f>
        <v>1000</v>
      </c>
      <c r="G4" s="45">
        <f>O4</f>
        <v>0</v>
      </c>
      <c r="H4" s="45">
        <f>SUM($F$4:F4)+$O$4</f>
        <v>1000</v>
      </c>
      <c r="I4" s="36"/>
      <c r="J4" s="67">
        <f>I4-O4</f>
        <v>0</v>
      </c>
      <c r="K4" s="46" t="str">
        <f t="shared" ref="K4:K33" si="0">IF(I4&lt;&gt;0,I4-G4-F4,"")</f>
        <v/>
      </c>
      <c r="L4" s="3"/>
      <c r="N4" s="42" t="s">
        <v>12</v>
      </c>
      <c r="O4" s="39">
        <v>0</v>
      </c>
      <c r="P4" s="24"/>
    </row>
    <row r="5" spans="1:17 16341:16341" x14ac:dyDescent="0.3">
      <c r="A5">
        <v>2</v>
      </c>
      <c r="B5" s="75">
        <v>2</v>
      </c>
      <c r="C5" s="51">
        <f>$C$4+A4</f>
        <v>44502</v>
      </c>
      <c r="D5" s="78">
        <v>1000</v>
      </c>
      <c r="E5" s="79">
        <v>0.02</v>
      </c>
      <c r="F5" s="68">
        <f t="shared" ref="F5:F32" si="1">IF($O$5="","",ROUND(E5*$O$5,0))</f>
        <v>1000</v>
      </c>
      <c r="G5" s="47" t="str">
        <f>IF(I4&lt;&gt;0,I4,"")</f>
        <v/>
      </c>
      <c r="H5" s="47">
        <f>SUM($F$4:F5)+$O$4</f>
        <v>2000</v>
      </c>
      <c r="I5" s="37"/>
      <c r="J5" s="68" t="str">
        <f>IF(I5&lt;&gt;0,I5-I4,"")</f>
        <v/>
      </c>
      <c r="K5" s="48" t="str">
        <f t="shared" si="0"/>
        <v/>
      </c>
      <c r="L5" s="3"/>
      <c r="N5" s="43" t="s">
        <v>29</v>
      </c>
      <c r="O5" s="40">
        <v>50000</v>
      </c>
    </row>
    <row r="6" spans="1:17 16341:16341" x14ac:dyDescent="0.3">
      <c r="A6">
        <v>3</v>
      </c>
      <c r="B6" s="75">
        <v>3</v>
      </c>
      <c r="C6" s="51">
        <f t="shared" ref="C6:C33" si="2">$C$4+A5</f>
        <v>44503</v>
      </c>
      <c r="D6" s="78">
        <v>1350</v>
      </c>
      <c r="E6" s="79">
        <v>2.7E-2</v>
      </c>
      <c r="F6" s="68">
        <f t="shared" si="1"/>
        <v>1350</v>
      </c>
      <c r="G6" s="47" t="str">
        <f t="shared" ref="G6:G33" si="3">IF(I5&lt;&gt;0,I5,"")</f>
        <v/>
      </c>
      <c r="H6" s="47">
        <f>SUM($F$4:F6)+$O$4</f>
        <v>3350</v>
      </c>
      <c r="I6" s="37"/>
      <c r="J6" s="68" t="str">
        <f t="shared" ref="J6:J33" si="4">IF(I6&lt;&gt;0,I6-I5,"")</f>
        <v/>
      </c>
      <c r="K6" s="48" t="str">
        <f t="shared" si="0"/>
        <v/>
      </c>
      <c r="L6" s="3"/>
      <c r="N6" s="43" t="s">
        <v>28</v>
      </c>
      <c r="O6" s="48">
        <f>SUM(J4:J33)</f>
        <v>0</v>
      </c>
    </row>
    <row r="7" spans="1:17 16341:16341" x14ac:dyDescent="0.3">
      <c r="A7">
        <v>4</v>
      </c>
      <c r="B7" s="75">
        <v>4</v>
      </c>
      <c r="C7" s="51">
        <f t="shared" si="2"/>
        <v>44504</v>
      </c>
      <c r="D7" s="78">
        <v>1350</v>
      </c>
      <c r="E7" s="79">
        <v>2.7E-2</v>
      </c>
      <c r="F7" s="68">
        <f t="shared" si="1"/>
        <v>1350</v>
      </c>
      <c r="G7" s="47" t="str">
        <f>IF(I6&lt;&gt;0,I6,"")</f>
        <v/>
      </c>
      <c r="H7" s="47">
        <f>SUM($F$4:F7)+$O$4</f>
        <v>4700</v>
      </c>
      <c r="I7" s="37"/>
      <c r="J7" s="68" t="str">
        <f t="shared" si="4"/>
        <v/>
      </c>
      <c r="K7" s="48" t="str">
        <f t="shared" si="0"/>
        <v/>
      </c>
      <c r="L7" s="3"/>
      <c r="N7" s="43" t="s">
        <v>13</v>
      </c>
      <c r="O7" s="48">
        <f>IF(I4="",0,LARGE(I4:I33,1))</f>
        <v>0</v>
      </c>
    </row>
    <row r="8" spans="1:17 16341:16341" ht="15" thickBot="1" x14ac:dyDescent="0.35">
      <c r="A8">
        <v>5</v>
      </c>
      <c r="B8" s="75">
        <v>5</v>
      </c>
      <c r="C8" s="51">
        <f t="shared" si="2"/>
        <v>44505</v>
      </c>
      <c r="D8" s="78">
        <v>1350</v>
      </c>
      <c r="E8" s="79">
        <v>2.7E-2</v>
      </c>
      <c r="F8" s="68">
        <f t="shared" si="1"/>
        <v>1350</v>
      </c>
      <c r="G8" s="47" t="str">
        <f t="shared" si="3"/>
        <v/>
      </c>
      <c r="H8" s="47">
        <f>SUM($F$4:F8)+$O$4</f>
        <v>6050</v>
      </c>
      <c r="I8" s="37"/>
      <c r="J8" s="68" t="str">
        <f t="shared" si="4"/>
        <v/>
      </c>
      <c r="K8" s="48" t="str">
        <f t="shared" si="0"/>
        <v/>
      </c>
      <c r="L8" s="3"/>
      <c r="M8" s="3"/>
      <c r="N8" s="44" t="s">
        <v>42</v>
      </c>
      <c r="O8" s="54">
        <f>O4/O5</f>
        <v>0</v>
      </c>
    </row>
    <row r="9" spans="1:17 16341:16341" x14ac:dyDescent="0.3">
      <c r="A9">
        <v>6</v>
      </c>
      <c r="B9" s="75">
        <v>6</v>
      </c>
      <c r="C9" s="51">
        <f t="shared" si="2"/>
        <v>44506</v>
      </c>
      <c r="D9" s="78">
        <v>1000</v>
      </c>
      <c r="E9" s="79">
        <v>0.02</v>
      </c>
      <c r="F9" s="68">
        <f t="shared" si="1"/>
        <v>1000</v>
      </c>
      <c r="G9" s="47" t="str">
        <f t="shared" si="3"/>
        <v/>
      </c>
      <c r="H9" s="47">
        <f>SUM($F$4:F9)+$O$4</f>
        <v>7050</v>
      </c>
      <c r="I9" s="37"/>
      <c r="J9" s="68" t="str">
        <f t="shared" si="4"/>
        <v/>
      </c>
      <c r="K9" s="48" t="str">
        <f t="shared" si="0"/>
        <v/>
      </c>
      <c r="L9" s="3"/>
      <c r="N9" s="3"/>
    </row>
    <row r="10" spans="1:17 16341:16341" x14ac:dyDescent="0.3">
      <c r="A10">
        <v>7</v>
      </c>
      <c r="B10" s="75">
        <v>7</v>
      </c>
      <c r="C10" s="51">
        <f t="shared" si="2"/>
        <v>44507</v>
      </c>
      <c r="D10" s="78">
        <v>1000</v>
      </c>
      <c r="E10" s="79">
        <v>0.02</v>
      </c>
      <c r="F10" s="68">
        <f t="shared" si="1"/>
        <v>1000</v>
      </c>
      <c r="G10" s="47" t="str">
        <f t="shared" si="3"/>
        <v/>
      </c>
      <c r="H10" s="47">
        <f>SUM($F$4:F10)+$O$4</f>
        <v>8050</v>
      </c>
      <c r="I10" s="37"/>
      <c r="J10" s="68" t="str">
        <f t="shared" si="4"/>
        <v/>
      </c>
      <c r="K10" s="48" t="str">
        <f t="shared" si="0"/>
        <v/>
      </c>
      <c r="L10" s="3"/>
      <c r="M10" s="19"/>
      <c r="N10" s="3"/>
      <c r="O10" s="3"/>
    </row>
    <row r="11" spans="1:17 16341:16341" x14ac:dyDescent="0.3">
      <c r="A11">
        <v>8</v>
      </c>
      <c r="B11" s="75">
        <v>8</v>
      </c>
      <c r="C11" s="51">
        <f t="shared" si="2"/>
        <v>44508</v>
      </c>
      <c r="D11" s="78">
        <v>1350</v>
      </c>
      <c r="E11" s="79">
        <v>2.7E-2</v>
      </c>
      <c r="F11" s="68">
        <f t="shared" si="1"/>
        <v>1350</v>
      </c>
      <c r="G11" s="47" t="str">
        <f t="shared" si="3"/>
        <v/>
      </c>
      <c r="H11" s="47">
        <f>SUM($F$4:F11)+$O$4</f>
        <v>9400</v>
      </c>
      <c r="I11" s="37"/>
      <c r="J11" s="68" t="str">
        <f t="shared" si="4"/>
        <v/>
      </c>
      <c r="K11" s="48" t="str">
        <f t="shared" si="0"/>
        <v/>
      </c>
      <c r="L11" s="3"/>
      <c r="M11" s="2"/>
      <c r="N11" s="3"/>
    </row>
    <row r="12" spans="1:17 16341:16341" ht="16.2" thickBot="1" x14ac:dyDescent="0.35">
      <c r="A12">
        <v>9</v>
      </c>
      <c r="B12" s="75">
        <v>9</v>
      </c>
      <c r="C12" s="51">
        <f t="shared" si="2"/>
        <v>44509</v>
      </c>
      <c r="D12" s="78">
        <v>1350</v>
      </c>
      <c r="E12" s="79">
        <v>2.7E-2</v>
      </c>
      <c r="F12" s="68">
        <f t="shared" si="1"/>
        <v>1350</v>
      </c>
      <c r="G12" s="47" t="str">
        <f t="shared" si="3"/>
        <v/>
      </c>
      <c r="H12" s="47">
        <f>SUM($F$4:F12)+$O$4</f>
        <v>10750</v>
      </c>
      <c r="I12" s="37"/>
      <c r="J12" s="68" t="str">
        <f t="shared" si="4"/>
        <v/>
      </c>
      <c r="K12" s="48" t="str">
        <f t="shared" si="0"/>
        <v/>
      </c>
      <c r="L12" s="3"/>
      <c r="M12" s="19"/>
      <c r="N12" s="31"/>
      <c r="O12" s="35" t="s">
        <v>30</v>
      </c>
    </row>
    <row r="13" spans="1:17 16341:16341" ht="15" thickBot="1" x14ac:dyDescent="0.35">
      <c r="A13">
        <v>10</v>
      </c>
      <c r="B13" s="76">
        <v>10</v>
      </c>
      <c r="C13" s="52">
        <f t="shared" si="2"/>
        <v>44510</v>
      </c>
      <c r="D13" s="82">
        <v>1666.6666666666667</v>
      </c>
      <c r="E13" s="83">
        <v>3.3333333333333333E-2</v>
      </c>
      <c r="F13" s="69">
        <f t="shared" si="1"/>
        <v>1667</v>
      </c>
      <c r="G13" s="49" t="str">
        <f t="shared" si="3"/>
        <v/>
      </c>
      <c r="H13" s="49">
        <f>SUM($F$4:F13)+$O$4</f>
        <v>12417</v>
      </c>
      <c r="I13" s="38"/>
      <c r="J13" s="69" t="str">
        <f t="shared" si="4"/>
        <v/>
      </c>
      <c r="K13" s="50" t="str">
        <f t="shared" si="0"/>
        <v/>
      </c>
      <c r="L13" s="22">
        <f>SUM(J4:J13)</f>
        <v>0</v>
      </c>
      <c r="M13" s="19"/>
      <c r="N13" s="32" t="s">
        <v>15</v>
      </c>
      <c r="O13" s="1" t="s">
        <v>43</v>
      </c>
    </row>
    <row r="14" spans="1:17 16341:16341" x14ac:dyDescent="0.3">
      <c r="A14">
        <v>11</v>
      </c>
      <c r="B14" s="74">
        <v>11</v>
      </c>
      <c r="C14" s="53">
        <f t="shared" si="2"/>
        <v>44511</v>
      </c>
      <c r="D14" s="80">
        <v>1666.6666666666667</v>
      </c>
      <c r="E14" s="81">
        <v>3.3333333333333333E-2</v>
      </c>
      <c r="F14" s="67">
        <f t="shared" si="1"/>
        <v>1667</v>
      </c>
      <c r="G14" s="45" t="str">
        <f t="shared" si="3"/>
        <v/>
      </c>
      <c r="H14" s="45">
        <f>SUM($F$4:F14)+$O$4</f>
        <v>14084</v>
      </c>
      <c r="I14" s="36"/>
      <c r="J14" s="67" t="str">
        <f t="shared" si="4"/>
        <v/>
      </c>
      <c r="K14" s="46" t="str">
        <f t="shared" si="0"/>
        <v/>
      </c>
      <c r="L14" s="3"/>
      <c r="M14" s="25"/>
      <c r="N14" s="32" t="s">
        <v>18</v>
      </c>
      <c r="O14" s="34" t="s">
        <v>36</v>
      </c>
    </row>
    <row r="15" spans="1:17 16341:16341" x14ac:dyDescent="0.3">
      <c r="A15">
        <v>12</v>
      </c>
      <c r="B15" s="75">
        <v>12</v>
      </c>
      <c r="C15" s="51">
        <f t="shared" si="2"/>
        <v>44512</v>
      </c>
      <c r="D15" s="78">
        <v>1666.6666666666667</v>
      </c>
      <c r="E15" s="79">
        <v>3.3333333333333333E-2</v>
      </c>
      <c r="F15" s="68">
        <f t="shared" si="1"/>
        <v>1667</v>
      </c>
      <c r="G15" s="47" t="str">
        <f t="shared" si="3"/>
        <v/>
      </c>
      <c r="H15" s="47">
        <f>SUM($F$4:F15)+$O$4</f>
        <v>15751</v>
      </c>
      <c r="I15" s="37"/>
      <c r="J15" s="68" t="str">
        <f t="shared" si="4"/>
        <v/>
      </c>
      <c r="K15" s="48" t="str">
        <f t="shared" si="0"/>
        <v/>
      </c>
      <c r="L15" s="3"/>
      <c r="M15" s="25"/>
      <c r="N15" s="32" t="s">
        <v>20</v>
      </c>
      <c r="O15" s="34" t="s">
        <v>16</v>
      </c>
    </row>
    <row r="16" spans="1:17 16341:16341" x14ac:dyDescent="0.3">
      <c r="A16">
        <v>13</v>
      </c>
      <c r="B16" s="75">
        <v>13</v>
      </c>
      <c r="C16" s="51">
        <f t="shared" si="2"/>
        <v>44513</v>
      </c>
      <c r="D16" s="78">
        <v>1350</v>
      </c>
      <c r="E16" s="79">
        <v>2.7E-2</v>
      </c>
      <c r="F16" s="68">
        <f t="shared" si="1"/>
        <v>1350</v>
      </c>
      <c r="G16" s="47" t="str">
        <f t="shared" si="3"/>
        <v/>
      </c>
      <c r="H16" s="47">
        <f>SUM($F$4:F16)+$O$4</f>
        <v>17101</v>
      </c>
      <c r="I16" s="37"/>
      <c r="J16" s="68" t="str">
        <f t="shared" si="4"/>
        <v/>
      </c>
      <c r="K16" s="48" t="str">
        <f t="shared" si="0"/>
        <v/>
      </c>
      <c r="L16" s="3"/>
      <c r="M16" s="25"/>
      <c r="O16" s="34" t="s">
        <v>37</v>
      </c>
    </row>
    <row r="17" spans="1:21" x14ac:dyDescent="0.3">
      <c r="A17">
        <v>14</v>
      </c>
      <c r="B17" s="75">
        <v>14</v>
      </c>
      <c r="C17" s="51">
        <f t="shared" si="2"/>
        <v>44514</v>
      </c>
      <c r="D17" s="78">
        <v>1350</v>
      </c>
      <c r="E17" s="79">
        <v>2.7E-2</v>
      </c>
      <c r="F17" s="68">
        <f t="shared" si="1"/>
        <v>1350</v>
      </c>
      <c r="G17" s="47" t="str">
        <f t="shared" si="3"/>
        <v/>
      </c>
      <c r="H17" s="47">
        <f>SUM($F$4:F17)+$O$4</f>
        <v>18451</v>
      </c>
      <c r="I17" s="37"/>
      <c r="J17" s="68" t="str">
        <f t="shared" si="4"/>
        <v/>
      </c>
      <c r="K17" s="48" t="str">
        <f t="shared" si="0"/>
        <v/>
      </c>
      <c r="L17" s="3"/>
      <c r="M17" s="25"/>
      <c r="N17" s="32" t="s">
        <v>23</v>
      </c>
      <c r="O17" s="34" t="s">
        <v>38</v>
      </c>
      <c r="U17">
        <v>1</v>
      </c>
    </row>
    <row r="18" spans="1:21" x14ac:dyDescent="0.3">
      <c r="A18">
        <v>15</v>
      </c>
      <c r="B18" s="75">
        <v>15</v>
      </c>
      <c r="C18" s="51">
        <f t="shared" si="2"/>
        <v>44515</v>
      </c>
      <c r="D18" s="78">
        <v>1666.6666666666667</v>
      </c>
      <c r="E18" s="79">
        <v>3.3333333333333333E-2</v>
      </c>
      <c r="F18" s="68">
        <f t="shared" si="1"/>
        <v>1667</v>
      </c>
      <c r="G18" s="47" t="str">
        <f t="shared" si="3"/>
        <v/>
      </c>
      <c r="H18" s="47">
        <f>SUM($F$4:F18)+$O$4</f>
        <v>20118</v>
      </c>
      <c r="I18" s="37"/>
      <c r="J18" s="68" t="str">
        <f t="shared" si="4"/>
        <v/>
      </c>
      <c r="K18" s="48" t="str">
        <f t="shared" si="0"/>
        <v/>
      </c>
      <c r="L18" s="3"/>
      <c r="M18" s="26"/>
      <c r="N18" s="32" t="s">
        <v>27</v>
      </c>
      <c r="O18" s="34" t="s">
        <v>39</v>
      </c>
      <c r="U18">
        <v>2</v>
      </c>
    </row>
    <row r="19" spans="1:21" x14ac:dyDescent="0.3">
      <c r="A19">
        <v>16</v>
      </c>
      <c r="B19" s="75">
        <v>16</v>
      </c>
      <c r="C19" s="51">
        <f t="shared" si="2"/>
        <v>44516</v>
      </c>
      <c r="D19" s="78">
        <v>1666.6666666666667</v>
      </c>
      <c r="E19" s="79">
        <v>3.3333333333333333E-2</v>
      </c>
      <c r="F19" s="68">
        <f t="shared" si="1"/>
        <v>1667</v>
      </c>
      <c r="G19" s="47" t="str">
        <f t="shared" si="3"/>
        <v/>
      </c>
      <c r="H19" s="47">
        <f>SUM($F$4:F19)+$O$4</f>
        <v>21785</v>
      </c>
      <c r="I19" s="37"/>
      <c r="J19" s="68" t="str">
        <f t="shared" si="4"/>
        <v/>
      </c>
      <c r="K19" s="48" t="str">
        <f t="shared" si="0"/>
        <v/>
      </c>
      <c r="L19" s="3"/>
      <c r="M19" s="25"/>
      <c r="O19" s="34" t="s">
        <v>31</v>
      </c>
      <c r="U19">
        <v>3</v>
      </c>
    </row>
    <row r="20" spans="1:21" x14ac:dyDescent="0.3">
      <c r="A20">
        <v>17</v>
      </c>
      <c r="B20" s="75">
        <v>17</v>
      </c>
      <c r="C20" s="51">
        <f t="shared" si="2"/>
        <v>44517</v>
      </c>
      <c r="D20" s="78">
        <v>2000</v>
      </c>
      <c r="E20" s="79">
        <v>0.04</v>
      </c>
      <c r="F20" s="68">
        <f t="shared" si="1"/>
        <v>2000</v>
      </c>
      <c r="G20" s="47" t="str">
        <f t="shared" si="3"/>
        <v/>
      </c>
      <c r="H20" s="47">
        <f>SUM($F$4:F20)+$O$4</f>
        <v>23785</v>
      </c>
      <c r="I20" s="37"/>
      <c r="J20" s="68" t="str">
        <f t="shared" si="4"/>
        <v/>
      </c>
      <c r="K20" s="48" t="str">
        <f t="shared" si="0"/>
        <v/>
      </c>
      <c r="L20" s="3"/>
      <c r="N20" s="32" t="s">
        <v>35</v>
      </c>
      <c r="O20" s="34" t="s">
        <v>40</v>
      </c>
      <c r="U20">
        <v>4</v>
      </c>
    </row>
    <row r="21" spans="1:21" x14ac:dyDescent="0.3">
      <c r="A21">
        <v>18</v>
      </c>
      <c r="B21" s="75">
        <v>18</v>
      </c>
      <c r="C21" s="51">
        <f t="shared" si="2"/>
        <v>44518</v>
      </c>
      <c r="D21" s="78">
        <v>2000</v>
      </c>
      <c r="E21" s="79">
        <v>0.04</v>
      </c>
      <c r="F21" s="68">
        <f t="shared" si="1"/>
        <v>2000</v>
      </c>
      <c r="G21" s="47" t="str">
        <f t="shared" si="3"/>
        <v/>
      </c>
      <c r="H21" s="47">
        <f>SUM($F$4:F21)+$O$4</f>
        <v>25785</v>
      </c>
      <c r="I21" s="37"/>
      <c r="J21" s="68" t="str">
        <f t="shared" si="4"/>
        <v/>
      </c>
      <c r="K21" s="48" t="str">
        <f t="shared" si="0"/>
        <v/>
      </c>
      <c r="L21" s="3"/>
      <c r="N21" s="32" t="s">
        <v>34</v>
      </c>
      <c r="O21" s="34" t="s">
        <v>32</v>
      </c>
      <c r="U21">
        <v>5</v>
      </c>
    </row>
    <row r="22" spans="1:21" ht="15" thickBot="1" x14ac:dyDescent="0.35">
      <c r="A22">
        <v>19</v>
      </c>
      <c r="B22" s="75">
        <v>19</v>
      </c>
      <c r="C22" s="51">
        <f t="shared" si="2"/>
        <v>44519</v>
      </c>
      <c r="D22" s="78">
        <v>2000</v>
      </c>
      <c r="E22" s="79">
        <v>0.04</v>
      </c>
      <c r="F22" s="68">
        <f t="shared" si="1"/>
        <v>2000</v>
      </c>
      <c r="G22" s="47" t="str">
        <f t="shared" si="3"/>
        <v/>
      </c>
      <c r="H22" s="47">
        <f>SUM($F$4:F22)+$O$4</f>
        <v>27785</v>
      </c>
      <c r="I22" s="37"/>
      <c r="J22" s="68" t="str">
        <f t="shared" si="4"/>
        <v/>
      </c>
      <c r="K22" s="48" t="str">
        <f t="shared" si="0"/>
        <v/>
      </c>
      <c r="L22" s="3"/>
      <c r="O22" s="34" t="s">
        <v>33</v>
      </c>
      <c r="U22">
        <v>6</v>
      </c>
    </row>
    <row r="23" spans="1:21" ht="15" thickBot="1" x14ac:dyDescent="0.35">
      <c r="A23">
        <v>20</v>
      </c>
      <c r="B23" s="76">
        <v>20</v>
      </c>
      <c r="C23" s="52">
        <f t="shared" si="2"/>
        <v>44520</v>
      </c>
      <c r="D23" s="82">
        <v>1666.6666666666667</v>
      </c>
      <c r="E23" s="83">
        <v>3.3333333333333333E-2</v>
      </c>
      <c r="F23" s="69">
        <f t="shared" si="1"/>
        <v>1667</v>
      </c>
      <c r="G23" s="49" t="str">
        <f t="shared" si="3"/>
        <v/>
      </c>
      <c r="H23" s="49">
        <f>SUM($F$4:F23)+$O$4</f>
        <v>29452</v>
      </c>
      <c r="I23" s="38"/>
      <c r="J23" s="69" t="str">
        <f t="shared" si="4"/>
        <v/>
      </c>
      <c r="K23" s="50" t="str">
        <f t="shared" si="0"/>
        <v/>
      </c>
      <c r="L23" s="22">
        <f>SUM(J14:J23)</f>
        <v>0</v>
      </c>
      <c r="N23" s="32" t="s">
        <v>44</v>
      </c>
      <c r="O23" s="34" t="s">
        <v>41</v>
      </c>
      <c r="U23">
        <v>7</v>
      </c>
    </row>
    <row r="24" spans="1:21" x14ac:dyDescent="0.3">
      <c r="A24">
        <v>21</v>
      </c>
      <c r="B24" s="77">
        <v>21</v>
      </c>
      <c r="C24" s="53">
        <f t="shared" si="2"/>
        <v>44521</v>
      </c>
      <c r="D24" s="80">
        <v>1666.6666666666667</v>
      </c>
      <c r="E24" s="81">
        <v>3.3333333333333333E-2</v>
      </c>
      <c r="F24" s="67">
        <f t="shared" si="1"/>
        <v>1667</v>
      </c>
      <c r="G24" s="45" t="str">
        <f t="shared" si="3"/>
        <v/>
      </c>
      <c r="H24" s="45">
        <f>SUM($F$4:F24)+$O$4</f>
        <v>31119</v>
      </c>
      <c r="I24" s="36"/>
      <c r="J24" s="67" t="str">
        <f t="shared" si="4"/>
        <v/>
      </c>
      <c r="K24" s="46" t="str">
        <f t="shared" si="0"/>
        <v/>
      </c>
      <c r="L24" s="3"/>
      <c r="M24" s="28"/>
      <c r="U24">
        <v>8</v>
      </c>
    </row>
    <row r="25" spans="1:21" x14ac:dyDescent="0.3">
      <c r="A25">
        <v>22</v>
      </c>
      <c r="B25" s="75">
        <v>22</v>
      </c>
      <c r="C25" s="51">
        <f t="shared" si="2"/>
        <v>44522</v>
      </c>
      <c r="D25" s="78">
        <v>2000</v>
      </c>
      <c r="E25" s="79">
        <v>0.04</v>
      </c>
      <c r="F25" s="68">
        <f t="shared" si="1"/>
        <v>2000</v>
      </c>
      <c r="G25" s="47" t="str">
        <f t="shared" si="3"/>
        <v/>
      </c>
      <c r="H25" s="47">
        <f>SUM($F$4:F25)+$O$4</f>
        <v>33119</v>
      </c>
      <c r="I25" s="37"/>
      <c r="J25" s="68" t="str">
        <f t="shared" si="4"/>
        <v/>
      </c>
      <c r="K25" s="48" t="str">
        <f t="shared" si="0"/>
        <v/>
      </c>
      <c r="L25" s="3"/>
      <c r="M25" s="28"/>
      <c r="N25" s="33" t="s">
        <v>25</v>
      </c>
      <c r="P25" s="30"/>
      <c r="U25">
        <v>9</v>
      </c>
    </row>
    <row r="26" spans="1:21" x14ac:dyDescent="0.3">
      <c r="A26">
        <v>23</v>
      </c>
      <c r="B26" s="75">
        <v>23</v>
      </c>
      <c r="C26" s="51">
        <f t="shared" si="2"/>
        <v>44523</v>
      </c>
      <c r="D26" s="78">
        <v>2000</v>
      </c>
      <c r="E26" s="79">
        <v>0.04</v>
      </c>
      <c r="F26" s="68">
        <f t="shared" si="1"/>
        <v>2000</v>
      </c>
      <c r="G26" s="47" t="str">
        <f t="shared" si="3"/>
        <v/>
      </c>
      <c r="H26" s="47">
        <f>SUM($F$4:F26)+$O$4</f>
        <v>35119</v>
      </c>
      <c r="I26" s="37"/>
      <c r="J26" s="68" t="str">
        <f t="shared" si="4"/>
        <v/>
      </c>
      <c r="K26" s="48" t="str">
        <f t="shared" si="0"/>
        <v/>
      </c>
      <c r="L26" s="3"/>
      <c r="M26" s="27"/>
      <c r="N26" s="27"/>
      <c r="U26">
        <v>10</v>
      </c>
    </row>
    <row r="27" spans="1:21" x14ac:dyDescent="0.3">
      <c r="A27">
        <v>24</v>
      </c>
      <c r="B27" s="75">
        <v>24</v>
      </c>
      <c r="C27" s="51">
        <f t="shared" si="2"/>
        <v>44524</v>
      </c>
      <c r="D27" s="78">
        <v>1666.6666666666667</v>
      </c>
      <c r="E27" s="79">
        <v>3.3333333333333333E-2</v>
      </c>
      <c r="F27" s="68">
        <f t="shared" si="1"/>
        <v>1667</v>
      </c>
      <c r="G27" s="47" t="str">
        <f t="shared" si="3"/>
        <v/>
      </c>
      <c r="H27" s="47">
        <f>SUM($F$4:F27)+$O$4</f>
        <v>36786</v>
      </c>
      <c r="I27" s="37"/>
      <c r="J27" s="68" t="str">
        <f t="shared" si="4"/>
        <v/>
      </c>
      <c r="K27" s="48" t="str">
        <f t="shared" si="0"/>
        <v/>
      </c>
      <c r="L27" s="3"/>
      <c r="M27" s="28"/>
      <c r="N27" s="3"/>
      <c r="O27" s="3"/>
      <c r="U27">
        <v>11</v>
      </c>
    </row>
    <row r="28" spans="1:21" x14ac:dyDescent="0.3">
      <c r="A28">
        <v>25</v>
      </c>
      <c r="B28" s="75">
        <v>25</v>
      </c>
      <c r="C28" s="51">
        <f t="shared" si="2"/>
        <v>44525</v>
      </c>
      <c r="D28" s="78">
        <v>2000</v>
      </c>
      <c r="E28" s="79">
        <v>0.04</v>
      </c>
      <c r="F28" s="68">
        <f t="shared" si="1"/>
        <v>2000</v>
      </c>
      <c r="G28" s="47" t="str">
        <f t="shared" si="3"/>
        <v/>
      </c>
      <c r="H28" s="47">
        <f>SUM($F$4:F28)+$O$4</f>
        <v>38786</v>
      </c>
      <c r="I28" s="37"/>
      <c r="J28" s="68" t="str">
        <f t="shared" si="4"/>
        <v/>
      </c>
      <c r="K28" s="48" t="str">
        <f t="shared" si="0"/>
        <v/>
      </c>
      <c r="L28" s="3"/>
      <c r="N28" s="3"/>
      <c r="O28" s="3"/>
      <c r="U28">
        <v>12</v>
      </c>
    </row>
    <row r="29" spans="1:21" x14ac:dyDescent="0.3">
      <c r="A29">
        <v>26</v>
      </c>
      <c r="B29" s="75">
        <v>26</v>
      </c>
      <c r="C29" s="51">
        <f t="shared" si="2"/>
        <v>44526</v>
      </c>
      <c r="D29" s="78">
        <v>2217</v>
      </c>
      <c r="E29" s="79">
        <v>4.4339999999999997E-2</v>
      </c>
      <c r="F29" s="68">
        <f t="shared" si="1"/>
        <v>2217</v>
      </c>
      <c r="G29" s="47" t="str">
        <f t="shared" si="3"/>
        <v/>
      </c>
      <c r="H29" s="47">
        <f>SUM($F$4:F29)+$O$4</f>
        <v>41003</v>
      </c>
      <c r="I29" s="37"/>
      <c r="J29" s="68" t="str">
        <f t="shared" si="4"/>
        <v/>
      </c>
      <c r="K29" s="48" t="str">
        <f t="shared" si="0"/>
        <v/>
      </c>
      <c r="L29" s="3"/>
      <c r="N29" s="28"/>
      <c r="U29">
        <v>13</v>
      </c>
    </row>
    <row r="30" spans="1:21" x14ac:dyDescent="0.3">
      <c r="A30">
        <v>27</v>
      </c>
      <c r="B30" s="75">
        <v>27</v>
      </c>
      <c r="C30" s="51">
        <f t="shared" si="2"/>
        <v>44527</v>
      </c>
      <c r="D30" s="78">
        <v>2000</v>
      </c>
      <c r="E30" s="79">
        <v>0.04</v>
      </c>
      <c r="F30" s="68">
        <f t="shared" si="1"/>
        <v>2000</v>
      </c>
      <c r="G30" s="47" t="str">
        <f t="shared" si="3"/>
        <v/>
      </c>
      <c r="H30" s="47">
        <f>SUM($F$4:F30)+$O$4</f>
        <v>43003</v>
      </c>
      <c r="I30" s="37"/>
      <c r="J30" s="68" t="str">
        <f t="shared" si="4"/>
        <v/>
      </c>
      <c r="K30" s="48" t="str">
        <f t="shared" si="0"/>
        <v/>
      </c>
      <c r="L30" s="3"/>
      <c r="N30" s="29"/>
      <c r="U30">
        <v>14</v>
      </c>
    </row>
    <row r="31" spans="1:21" x14ac:dyDescent="0.3">
      <c r="A31">
        <v>28</v>
      </c>
      <c r="B31" s="75">
        <v>28</v>
      </c>
      <c r="C31" s="51">
        <f t="shared" si="2"/>
        <v>44528</v>
      </c>
      <c r="D31" s="78">
        <v>2000</v>
      </c>
      <c r="E31" s="79">
        <v>0.04</v>
      </c>
      <c r="F31" s="68">
        <f t="shared" si="1"/>
        <v>2000</v>
      </c>
      <c r="G31" s="47" t="str">
        <f t="shared" si="3"/>
        <v/>
      </c>
      <c r="H31" s="47">
        <f>SUM($F$4:F31)+$O$4</f>
        <v>45003</v>
      </c>
      <c r="I31" s="37"/>
      <c r="J31" s="68" t="str">
        <f t="shared" si="4"/>
        <v/>
      </c>
      <c r="K31" s="48" t="str">
        <f t="shared" si="0"/>
        <v/>
      </c>
      <c r="L31" s="3"/>
      <c r="O31" s="3"/>
      <c r="P31" s="28"/>
      <c r="U31">
        <v>15</v>
      </c>
    </row>
    <row r="32" spans="1:21" ht="15" thickBot="1" x14ac:dyDescent="0.35">
      <c r="A32">
        <v>29</v>
      </c>
      <c r="B32" s="75">
        <v>29</v>
      </c>
      <c r="C32" s="51">
        <f t="shared" si="2"/>
        <v>44529</v>
      </c>
      <c r="D32" s="78">
        <v>2500</v>
      </c>
      <c r="E32" s="79">
        <v>0.05</v>
      </c>
      <c r="F32" s="68">
        <f t="shared" si="1"/>
        <v>2500</v>
      </c>
      <c r="G32" s="47" t="str">
        <f t="shared" si="3"/>
        <v/>
      </c>
      <c r="H32" s="47">
        <f>SUM($F$4:F32)+$O$4</f>
        <v>47503</v>
      </c>
      <c r="I32" s="37"/>
      <c r="J32" s="68" t="str">
        <f t="shared" si="4"/>
        <v/>
      </c>
      <c r="K32" s="48" t="str">
        <f t="shared" si="0"/>
        <v/>
      </c>
      <c r="L32" s="3"/>
      <c r="N32" s="3"/>
      <c r="P32" s="29"/>
      <c r="U32">
        <v>16</v>
      </c>
    </row>
    <row r="33" spans="1:16340" ht="15" thickBot="1" x14ac:dyDescent="0.35">
      <c r="A33">
        <v>30</v>
      </c>
      <c r="B33" s="76">
        <v>30</v>
      </c>
      <c r="C33" s="52">
        <f t="shared" si="2"/>
        <v>44530</v>
      </c>
      <c r="D33" s="82">
        <v>2500</v>
      </c>
      <c r="E33" s="83">
        <v>0.05</v>
      </c>
      <c r="F33" s="69">
        <f>IF($O$5="","",ROUND(($O$5-SUM(F4:F32)),0))</f>
        <v>2497</v>
      </c>
      <c r="G33" s="49" t="str">
        <f t="shared" si="3"/>
        <v/>
      </c>
      <c r="H33" s="49">
        <f>SUM($F$4:F33)+$O$4</f>
        <v>50000</v>
      </c>
      <c r="I33" s="38"/>
      <c r="J33" s="69" t="str">
        <f t="shared" si="4"/>
        <v/>
      </c>
      <c r="K33" s="50" t="str">
        <f t="shared" si="0"/>
        <v/>
      </c>
      <c r="L33" s="22">
        <f>SUM(J24:J33)</f>
        <v>0</v>
      </c>
      <c r="N33" s="3"/>
      <c r="U33">
        <v>17</v>
      </c>
    </row>
    <row r="34" spans="1:1634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7" spans="1:1634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</row>
  </sheetData>
  <sheetProtection sheet="1" objects="1" scenarios="1"/>
  <mergeCells count="8">
    <mergeCell ref="B2:B3"/>
    <mergeCell ref="K2:K3"/>
    <mergeCell ref="C2:C3"/>
    <mergeCell ref="G2:G3"/>
    <mergeCell ref="I2:I3"/>
    <mergeCell ref="F2:F3"/>
    <mergeCell ref="H2:H3"/>
    <mergeCell ref="J2:J3"/>
  </mergeCells>
  <conditionalFormatting sqref="K4:K33">
    <cfRule type="cellIs" dxfId="2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:H1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D238-8438-4346-B9E0-F105B7404382}">
  <dimension ref="A1:XDM29"/>
  <sheetViews>
    <sheetView tabSelected="1" topLeftCell="B2" zoomScale="85" zoomScaleNormal="85" workbookViewId="0">
      <selection activeCell="M10" sqref="M10"/>
    </sheetView>
  </sheetViews>
  <sheetFormatPr defaultColWidth="0" defaultRowHeight="14.4" zeroHeight="1" x14ac:dyDescent="0.3"/>
  <cols>
    <col min="1" max="1" width="9.109375" hidden="1" customWidth="1"/>
    <col min="2" max="2" width="4.5546875" bestFit="1" customWidth="1"/>
    <col min="3" max="3" width="11.21875" customWidth="1"/>
    <col min="4" max="5" width="10.6640625" hidden="1" customWidth="1"/>
    <col min="6" max="6" width="9.109375" customWidth="1"/>
    <col min="7" max="7" width="11" hidden="1" customWidth="1"/>
    <col min="8" max="8" width="11" customWidth="1"/>
    <col min="9" max="9" width="11.6640625" customWidth="1"/>
    <col min="10" max="10" width="11" customWidth="1"/>
    <col min="11" max="11" width="9.109375" customWidth="1"/>
    <col min="12" max="13" width="9.109375" style="1" customWidth="1"/>
    <col min="14" max="14" width="18" style="1" bestFit="1" customWidth="1"/>
    <col min="15" max="15" width="11" style="1" customWidth="1"/>
    <col min="16" max="16" width="17.33203125" style="1" customWidth="1"/>
    <col min="17" max="17" width="9.109375" style="1" customWidth="1"/>
    <col min="18" max="18" width="13.5546875" style="1" customWidth="1"/>
    <col min="19" max="16340" width="9.109375" hidden="1"/>
    <col min="16341" max="16384" width="19.6640625" style="1" hidden="1"/>
  </cols>
  <sheetData>
    <row r="1" spans="1:17 16341:16341" ht="15" hidden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 16341:16341" ht="15" customHeight="1" x14ac:dyDescent="0.3">
      <c r="A2" s="63"/>
      <c r="B2" s="101" t="s">
        <v>3</v>
      </c>
      <c r="C2" s="103" t="s">
        <v>48</v>
      </c>
      <c r="D2" s="65"/>
      <c r="E2" s="65"/>
      <c r="F2" s="97" t="s">
        <v>9</v>
      </c>
      <c r="G2" s="105" t="s">
        <v>4</v>
      </c>
      <c r="H2" s="105" t="s">
        <v>49</v>
      </c>
      <c r="I2" s="105" t="s">
        <v>51</v>
      </c>
      <c r="J2" s="105" t="s">
        <v>50</v>
      </c>
      <c r="K2" s="99" t="s">
        <v>47</v>
      </c>
    </row>
    <row r="3" spans="1:17 16341:16341" ht="15" thickBot="1" x14ac:dyDescent="0.35">
      <c r="A3" s="64"/>
      <c r="B3" s="102"/>
      <c r="C3" s="104"/>
      <c r="D3" s="66"/>
      <c r="E3" s="66"/>
      <c r="F3" s="98" t="s">
        <v>6</v>
      </c>
      <c r="G3" s="106"/>
      <c r="H3" s="106"/>
      <c r="I3" s="106"/>
      <c r="J3" s="106"/>
      <c r="K3" s="100"/>
      <c r="P3" s="24"/>
      <c r="Q3" s="27"/>
      <c r="XDM3" s="27">
        <f>P3*O5</f>
        <v>0</v>
      </c>
    </row>
    <row r="4" spans="1:17 16341:16341" x14ac:dyDescent="0.3">
      <c r="A4" s="1"/>
      <c r="B4" s="85">
        <v>1</v>
      </c>
      <c r="C4" s="89">
        <v>44501</v>
      </c>
      <c r="D4" s="45">
        <v>1500</v>
      </c>
      <c r="E4" s="84">
        <v>0.03</v>
      </c>
      <c r="F4" s="67">
        <f>IF($O$5="","",ROUND(E4*$O$5,0))</f>
        <v>1500</v>
      </c>
      <c r="G4" s="45">
        <f>O4</f>
        <v>0</v>
      </c>
      <c r="H4" s="45">
        <f>SUM($F$4:F4)+$O$4</f>
        <v>1500</v>
      </c>
      <c r="I4" s="60"/>
      <c r="J4" s="67">
        <f>I4-O4</f>
        <v>0</v>
      </c>
      <c r="K4" s="46" t="str">
        <f>IF(I4&lt;&gt;0,I4-G4-F4,"")</f>
        <v/>
      </c>
      <c r="L4" s="3"/>
      <c r="N4" s="55" t="s">
        <v>12</v>
      </c>
      <c r="O4" s="58">
        <v>0</v>
      </c>
      <c r="P4" s="24"/>
    </row>
    <row r="5" spans="1:17 16341:16341" x14ac:dyDescent="0.3">
      <c r="A5">
        <v>1</v>
      </c>
      <c r="B5" s="86">
        <v>2</v>
      </c>
      <c r="C5" s="51">
        <f>$C$4+A5</f>
        <v>44502</v>
      </c>
      <c r="D5" s="47">
        <v>1500</v>
      </c>
      <c r="E5" s="88">
        <v>0.03</v>
      </c>
      <c r="F5" s="68">
        <f t="shared" ref="F5:F23" si="0">IF($O$5="","",ROUND(E5*$O$5,0))</f>
        <v>1500</v>
      </c>
      <c r="G5" s="47" t="str">
        <f>IF(I4&lt;&gt;0,I4,"")</f>
        <v/>
      </c>
      <c r="H5" s="47">
        <f>SUM($F$4:F5)+$O$4</f>
        <v>3000</v>
      </c>
      <c r="I5" s="61"/>
      <c r="J5" s="68" t="str">
        <f>IF(I5&lt;&gt;0,I5-I4,"")</f>
        <v/>
      </c>
      <c r="K5" s="48" t="str">
        <f>IF(I5&lt;&gt;0,I5-G5-F5,"")</f>
        <v/>
      </c>
      <c r="L5" s="3"/>
      <c r="N5" s="56" t="s">
        <v>29</v>
      </c>
      <c r="O5" s="59">
        <v>50000</v>
      </c>
      <c r="P5" s="3"/>
    </row>
    <row r="6" spans="1:17 16341:16341" x14ac:dyDescent="0.3">
      <c r="A6">
        <v>2</v>
      </c>
      <c r="B6" s="86">
        <v>3</v>
      </c>
      <c r="C6" s="51">
        <f>$C$4+A6</f>
        <v>44503</v>
      </c>
      <c r="D6" s="47">
        <v>1500</v>
      </c>
      <c r="E6" s="88">
        <v>0.03</v>
      </c>
      <c r="F6" s="68">
        <f t="shared" si="0"/>
        <v>1500</v>
      </c>
      <c r="G6" s="47" t="str">
        <f t="shared" ref="G6:G24" si="1">IF(I5&lt;&gt;0,I5,"")</f>
        <v/>
      </c>
      <c r="H6" s="47">
        <f>SUM($F$4:F6)+$O$4</f>
        <v>4500</v>
      </c>
      <c r="I6" s="61"/>
      <c r="J6" s="68" t="str">
        <f t="shared" ref="J6:J24" si="2">IF(I6&lt;&gt;0,I6-I5,"")</f>
        <v/>
      </c>
      <c r="K6" s="48" t="str">
        <f>IF(I6&lt;&gt;0,I6-G6-F6,"")</f>
        <v/>
      </c>
      <c r="L6" s="3"/>
      <c r="N6" s="56" t="s">
        <v>28</v>
      </c>
      <c r="O6" s="70">
        <f>SUM(J4:J24)</f>
        <v>0</v>
      </c>
      <c r="P6" s="3"/>
    </row>
    <row r="7" spans="1:17 16341:16341" x14ac:dyDescent="0.3">
      <c r="A7">
        <v>3</v>
      </c>
      <c r="B7" s="86">
        <v>4</v>
      </c>
      <c r="C7" s="51">
        <f t="shared" ref="C7:C24" si="3">$C$4+A7</f>
        <v>44504</v>
      </c>
      <c r="D7" s="47">
        <v>2000</v>
      </c>
      <c r="E7" s="88">
        <v>0.04</v>
      </c>
      <c r="F7" s="68">
        <f t="shared" si="0"/>
        <v>2000</v>
      </c>
      <c r="G7" s="47" t="str">
        <f>IF(I6&lt;&gt;0,I6,"")</f>
        <v/>
      </c>
      <c r="H7" s="47">
        <f>SUM($F$4:F7)+$O$4</f>
        <v>6500</v>
      </c>
      <c r="I7" s="61"/>
      <c r="J7" s="68" t="str">
        <f t="shared" si="2"/>
        <v/>
      </c>
      <c r="K7" s="48" t="str">
        <f t="shared" ref="K7:K24" si="4">IF(I7&lt;&gt;0,I7-G7-F7,"")</f>
        <v/>
      </c>
      <c r="L7" s="3"/>
      <c r="N7" s="56" t="s">
        <v>13</v>
      </c>
      <c r="O7" s="70">
        <f>IF(I4="",0,LARGE(I4:I24,1))</f>
        <v>0</v>
      </c>
    </row>
    <row r="8" spans="1:17 16341:16341" ht="15" thickBot="1" x14ac:dyDescent="0.35">
      <c r="A8">
        <v>4</v>
      </c>
      <c r="B8" s="86">
        <v>5</v>
      </c>
      <c r="C8" s="51">
        <f t="shared" si="3"/>
        <v>44505</v>
      </c>
      <c r="D8" s="47">
        <v>2000</v>
      </c>
      <c r="E8" s="88">
        <v>0.04</v>
      </c>
      <c r="F8" s="68">
        <f t="shared" si="0"/>
        <v>2000</v>
      </c>
      <c r="G8" s="47" t="str">
        <f t="shared" si="1"/>
        <v/>
      </c>
      <c r="H8" s="47">
        <f>SUM($F$4:F8)+$O$4</f>
        <v>8500</v>
      </c>
      <c r="I8" s="61"/>
      <c r="J8" s="68" t="str">
        <f t="shared" si="2"/>
        <v/>
      </c>
      <c r="K8" s="48" t="str">
        <f t="shared" si="4"/>
        <v/>
      </c>
      <c r="L8" s="3"/>
      <c r="M8" s="3"/>
      <c r="N8" s="57" t="s">
        <v>42</v>
      </c>
      <c r="O8" s="71">
        <f>O4/O5</f>
        <v>0</v>
      </c>
    </row>
    <row r="9" spans="1:17 16341:16341" ht="15" thickBot="1" x14ac:dyDescent="0.35">
      <c r="A9">
        <v>7</v>
      </c>
      <c r="B9" s="86">
        <v>6</v>
      </c>
      <c r="C9" s="51">
        <f t="shared" si="3"/>
        <v>44508</v>
      </c>
      <c r="D9" s="47">
        <v>2500</v>
      </c>
      <c r="E9" s="88">
        <v>0.05</v>
      </c>
      <c r="F9" s="68">
        <f t="shared" si="0"/>
        <v>2500</v>
      </c>
      <c r="G9" s="47" t="str">
        <f t="shared" si="1"/>
        <v/>
      </c>
      <c r="H9" s="47">
        <f>SUM($F$4:F9)+$O$4</f>
        <v>11000</v>
      </c>
      <c r="I9" s="61"/>
      <c r="J9" s="68" t="str">
        <f t="shared" si="2"/>
        <v/>
      </c>
      <c r="K9" s="48" t="str">
        <f t="shared" si="4"/>
        <v/>
      </c>
      <c r="L9" s="3"/>
      <c r="N9" s="3"/>
    </row>
    <row r="10" spans="1:17 16341:16341" ht="15" thickBot="1" x14ac:dyDescent="0.35">
      <c r="A10">
        <v>8</v>
      </c>
      <c r="B10" s="87">
        <v>7</v>
      </c>
      <c r="C10" s="52">
        <f t="shared" si="3"/>
        <v>44509</v>
      </c>
      <c r="D10" s="49">
        <v>2750</v>
      </c>
      <c r="E10" s="90">
        <v>5.5E-2</v>
      </c>
      <c r="F10" s="69">
        <f t="shared" si="0"/>
        <v>2750</v>
      </c>
      <c r="G10" s="49" t="str">
        <f t="shared" si="1"/>
        <v/>
      </c>
      <c r="H10" s="49">
        <f>SUM($F$4:F10)+$O$4</f>
        <v>13750</v>
      </c>
      <c r="I10" s="62"/>
      <c r="J10" s="69" t="str">
        <f t="shared" si="2"/>
        <v/>
      </c>
      <c r="K10" s="50" t="str">
        <f t="shared" si="4"/>
        <v/>
      </c>
      <c r="L10" s="22">
        <f>SUM(J4:J10)</f>
        <v>0</v>
      </c>
      <c r="M10" s="19"/>
      <c r="N10" s="3"/>
      <c r="O10" s="3"/>
    </row>
    <row r="11" spans="1:17 16341:16341" x14ac:dyDescent="0.3">
      <c r="A11">
        <v>9</v>
      </c>
      <c r="B11" s="85">
        <v>8</v>
      </c>
      <c r="C11" s="53">
        <f t="shared" si="3"/>
        <v>44510</v>
      </c>
      <c r="D11" s="45">
        <v>2500</v>
      </c>
      <c r="E11" s="84">
        <v>0.05</v>
      </c>
      <c r="F11" s="67">
        <f t="shared" si="0"/>
        <v>2500</v>
      </c>
      <c r="G11" s="45" t="str">
        <f t="shared" si="1"/>
        <v/>
      </c>
      <c r="H11" s="45">
        <f>SUM($F$4:F11)+$O$4</f>
        <v>16250</v>
      </c>
      <c r="I11" s="60"/>
      <c r="J11" s="67" t="str">
        <f t="shared" si="2"/>
        <v/>
      </c>
      <c r="K11" s="46" t="str">
        <f t="shared" si="4"/>
        <v/>
      </c>
      <c r="L11" s="3"/>
      <c r="M11" s="2"/>
      <c r="N11" s="3"/>
    </row>
    <row r="12" spans="1:17 16341:16341" ht="15.6" x14ac:dyDescent="0.3">
      <c r="A12">
        <v>10</v>
      </c>
      <c r="B12" s="86">
        <v>9</v>
      </c>
      <c r="C12" s="51">
        <f t="shared" si="3"/>
        <v>44511</v>
      </c>
      <c r="D12" s="47">
        <v>2500</v>
      </c>
      <c r="E12" s="88">
        <v>0.05</v>
      </c>
      <c r="F12" s="68">
        <f t="shared" si="0"/>
        <v>2500</v>
      </c>
      <c r="G12" s="47" t="str">
        <f t="shared" si="1"/>
        <v/>
      </c>
      <c r="H12" s="47">
        <f>SUM($F$4:F12)+$O$4</f>
        <v>18750</v>
      </c>
      <c r="I12" s="61"/>
      <c r="J12" s="68" t="str">
        <f t="shared" si="2"/>
        <v/>
      </c>
      <c r="K12" s="48" t="str">
        <f t="shared" si="4"/>
        <v/>
      </c>
      <c r="L12" s="3"/>
      <c r="M12" s="19"/>
      <c r="N12" s="31"/>
      <c r="O12" s="35" t="s">
        <v>30</v>
      </c>
    </row>
    <row r="13" spans="1:17 16341:16341" x14ac:dyDescent="0.3">
      <c r="A13">
        <v>11</v>
      </c>
      <c r="B13" s="86">
        <v>10</v>
      </c>
      <c r="C13" s="51">
        <f t="shared" si="3"/>
        <v>44512</v>
      </c>
      <c r="D13" s="47">
        <v>2750</v>
      </c>
      <c r="E13" s="88">
        <v>5.5E-2</v>
      </c>
      <c r="F13" s="68">
        <f t="shared" si="0"/>
        <v>2750</v>
      </c>
      <c r="G13" s="47" t="str">
        <f t="shared" si="1"/>
        <v/>
      </c>
      <c r="H13" s="47">
        <f>SUM($F$4:F13)+$O$4</f>
        <v>21500</v>
      </c>
      <c r="I13" s="61"/>
      <c r="J13" s="68" t="str">
        <f t="shared" si="2"/>
        <v/>
      </c>
      <c r="K13" s="48" t="str">
        <f t="shared" si="4"/>
        <v/>
      </c>
      <c r="L13" s="3"/>
      <c r="M13" s="19"/>
      <c r="N13" s="32" t="s">
        <v>15</v>
      </c>
      <c r="O13" s="1" t="s">
        <v>45</v>
      </c>
    </row>
    <row r="14" spans="1:17 16341:16341" x14ac:dyDescent="0.3">
      <c r="A14">
        <v>14</v>
      </c>
      <c r="B14" s="86">
        <v>11</v>
      </c>
      <c r="C14" s="51">
        <f t="shared" si="3"/>
        <v>44515</v>
      </c>
      <c r="D14" s="47">
        <v>2750</v>
      </c>
      <c r="E14" s="88">
        <v>5.5E-2</v>
      </c>
      <c r="F14" s="68">
        <f t="shared" si="0"/>
        <v>2750</v>
      </c>
      <c r="G14" s="47" t="str">
        <f t="shared" si="1"/>
        <v/>
      </c>
      <c r="H14" s="47">
        <f>SUM($F$4:F14)+$O$4</f>
        <v>24250</v>
      </c>
      <c r="I14" s="61"/>
      <c r="J14" s="68" t="str">
        <f t="shared" si="2"/>
        <v/>
      </c>
      <c r="K14" s="48" t="str">
        <f t="shared" si="4"/>
        <v/>
      </c>
      <c r="L14" s="3"/>
      <c r="M14" s="25"/>
      <c r="N14" s="32" t="s">
        <v>18</v>
      </c>
      <c r="O14" s="34" t="s">
        <v>46</v>
      </c>
    </row>
    <row r="15" spans="1:17 16341:16341" x14ac:dyDescent="0.3">
      <c r="A15">
        <v>15</v>
      </c>
      <c r="B15" s="86">
        <v>12</v>
      </c>
      <c r="C15" s="51">
        <f t="shared" si="3"/>
        <v>44516</v>
      </c>
      <c r="D15" s="47">
        <v>2500</v>
      </c>
      <c r="E15" s="88">
        <v>0.05</v>
      </c>
      <c r="F15" s="68">
        <f t="shared" si="0"/>
        <v>2500</v>
      </c>
      <c r="G15" s="47" t="str">
        <f t="shared" si="1"/>
        <v/>
      </c>
      <c r="H15" s="47">
        <f>SUM($F$4:F15)+$O$4</f>
        <v>26750</v>
      </c>
      <c r="I15" s="61"/>
      <c r="J15" s="68" t="str">
        <f t="shared" si="2"/>
        <v/>
      </c>
      <c r="K15" s="48" t="str">
        <f t="shared" si="4"/>
        <v/>
      </c>
      <c r="L15" s="3"/>
      <c r="M15" s="25"/>
      <c r="N15" s="32" t="s">
        <v>20</v>
      </c>
      <c r="O15" s="34" t="s">
        <v>16</v>
      </c>
    </row>
    <row r="16" spans="1:17 16341:16341" ht="15" thickBot="1" x14ac:dyDescent="0.35">
      <c r="A16">
        <v>16</v>
      </c>
      <c r="B16" s="86">
        <v>13</v>
      </c>
      <c r="C16" s="51">
        <f t="shared" si="3"/>
        <v>44517</v>
      </c>
      <c r="D16" s="47">
        <v>2500</v>
      </c>
      <c r="E16" s="88">
        <v>0.05</v>
      </c>
      <c r="F16" s="68">
        <f t="shared" si="0"/>
        <v>2500</v>
      </c>
      <c r="G16" s="47" t="str">
        <f t="shared" si="1"/>
        <v/>
      </c>
      <c r="H16" s="47">
        <f>SUM($F$4:F16)+$O$4</f>
        <v>29250</v>
      </c>
      <c r="I16" s="61"/>
      <c r="J16" s="68" t="str">
        <f t="shared" si="2"/>
        <v/>
      </c>
      <c r="K16" s="48" t="str">
        <f t="shared" si="4"/>
        <v/>
      </c>
      <c r="L16" s="3"/>
      <c r="M16" s="25"/>
      <c r="O16" s="34" t="s">
        <v>37</v>
      </c>
    </row>
    <row r="17" spans="1:16341" customFormat="1" ht="15" thickBot="1" x14ac:dyDescent="0.35">
      <c r="A17">
        <v>17</v>
      </c>
      <c r="B17" s="87">
        <v>14</v>
      </c>
      <c r="C17" s="52">
        <f t="shared" si="3"/>
        <v>44518</v>
      </c>
      <c r="D17" s="49">
        <v>2500</v>
      </c>
      <c r="E17" s="90">
        <v>0.05</v>
      </c>
      <c r="F17" s="69">
        <f t="shared" si="0"/>
        <v>2500</v>
      </c>
      <c r="G17" s="49" t="str">
        <f t="shared" si="1"/>
        <v/>
      </c>
      <c r="H17" s="49">
        <f>SUM($F$4:F17)+$O$4</f>
        <v>31750</v>
      </c>
      <c r="I17" s="62"/>
      <c r="J17" s="69" t="str">
        <f t="shared" si="2"/>
        <v/>
      </c>
      <c r="K17" s="50" t="str">
        <f t="shared" si="4"/>
        <v/>
      </c>
      <c r="L17" s="22">
        <f>SUM(J11:J17)</f>
        <v>0</v>
      </c>
      <c r="M17" s="25"/>
      <c r="N17" s="32" t="s">
        <v>23</v>
      </c>
      <c r="O17" s="34" t="s">
        <v>38</v>
      </c>
      <c r="P17" s="1"/>
      <c r="Q17" s="1"/>
      <c r="R17" s="1"/>
      <c r="U17">
        <v>1</v>
      </c>
      <c r="XDM17" s="1"/>
    </row>
    <row r="18" spans="1:16341" customFormat="1" x14ac:dyDescent="0.3">
      <c r="A18">
        <v>18</v>
      </c>
      <c r="B18" s="85">
        <v>15</v>
      </c>
      <c r="C18" s="53">
        <f t="shared" si="3"/>
        <v>44519</v>
      </c>
      <c r="D18" s="45">
        <v>2500</v>
      </c>
      <c r="E18" s="84">
        <v>0.05</v>
      </c>
      <c r="F18" s="67">
        <f t="shared" si="0"/>
        <v>2500</v>
      </c>
      <c r="G18" s="45" t="str">
        <f t="shared" si="1"/>
        <v/>
      </c>
      <c r="H18" s="45">
        <f>SUM($F$4:F18)+$O$4</f>
        <v>34250</v>
      </c>
      <c r="I18" s="60"/>
      <c r="J18" s="67" t="str">
        <f t="shared" si="2"/>
        <v/>
      </c>
      <c r="K18" s="46" t="str">
        <f t="shared" si="4"/>
        <v/>
      </c>
      <c r="L18" s="3"/>
      <c r="M18" s="26"/>
      <c r="N18" s="32" t="s">
        <v>27</v>
      </c>
      <c r="O18" s="34" t="s">
        <v>39</v>
      </c>
      <c r="P18" s="1"/>
      <c r="Q18" s="1"/>
      <c r="R18" s="1"/>
      <c r="U18">
        <v>2</v>
      </c>
      <c r="XDM18" s="1"/>
    </row>
    <row r="19" spans="1:16341" customFormat="1" x14ac:dyDescent="0.3">
      <c r="A19">
        <v>21</v>
      </c>
      <c r="B19" s="86">
        <v>16</v>
      </c>
      <c r="C19" s="51">
        <f t="shared" si="3"/>
        <v>44522</v>
      </c>
      <c r="D19" s="47">
        <v>2500</v>
      </c>
      <c r="E19" s="88">
        <v>0.05</v>
      </c>
      <c r="F19" s="68">
        <f t="shared" si="0"/>
        <v>2500</v>
      </c>
      <c r="G19" s="47" t="str">
        <f t="shared" si="1"/>
        <v/>
      </c>
      <c r="H19" s="47">
        <f>SUM($F$4:F19)+$O$4</f>
        <v>36750</v>
      </c>
      <c r="I19" s="61"/>
      <c r="J19" s="68" t="str">
        <f t="shared" si="2"/>
        <v/>
      </c>
      <c r="K19" s="48" t="str">
        <f t="shared" si="4"/>
        <v/>
      </c>
      <c r="L19" s="3"/>
      <c r="M19" s="25"/>
      <c r="N19" s="1"/>
      <c r="O19" s="34" t="s">
        <v>31</v>
      </c>
      <c r="P19" s="1"/>
      <c r="Q19" s="1"/>
      <c r="R19" s="1"/>
      <c r="U19">
        <v>3</v>
      </c>
      <c r="XDM19" s="1"/>
    </row>
    <row r="20" spans="1:16341" customFormat="1" x14ac:dyDescent="0.3">
      <c r="A20">
        <v>22</v>
      </c>
      <c r="B20" s="86">
        <v>17</v>
      </c>
      <c r="C20" s="51">
        <f t="shared" si="3"/>
        <v>44523</v>
      </c>
      <c r="D20" s="47">
        <v>2500</v>
      </c>
      <c r="E20" s="88">
        <v>0.05</v>
      </c>
      <c r="F20" s="68">
        <f t="shared" si="0"/>
        <v>2500</v>
      </c>
      <c r="G20" s="47" t="str">
        <f t="shared" si="1"/>
        <v/>
      </c>
      <c r="H20" s="47">
        <f>SUM($F$4:F20)+$O$4</f>
        <v>39250</v>
      </c>
      <c r="I20" s="61"/>
      <c r="J20" s="68" t="str">
        <f t="shared" si="2"/>
        <v/>
      </c>
      <c r="K20" s="48" t="str">
        <f t="shared" si="4"/>
        <v/>
      </c>
      <c r="L20" s="3"/>
      <c r="M20" s="1"/>
      <c r="N20" s="32" t="s">
        <v>35</v>
      </c>
      <c r="O20" s="34" t="s">
        <v>40</v>
      </c>
      <c r="P20" s="1"/>
      <c r="Q20" s="1"/>
      <c r="R20" s="1"/>
      <c r="U20">
        <v>4</v>
      </c>
      <c r="XDM20" s="1"/>
    </row>
    <row r="21" spans="1:16341" customFormat="1" x14ac:dyDescent="0.3">
      <c r="A21">
        <v>23</v>
      </c>
      <c r="B21" s="86">
        <v>18</v>
      </c>
      <c r="C21" s="51">
        <f t="shared" si="3"/>
        <v>44524</v>
      </c>
      <c r="D21" s="47">
        <v>2500</v>
      </c>
      <c r="E21" s="88">
        <v>0.05</v>
      </c>
      <c r="F21" s="68">
        <f t="shared" si="0"/>
        <v>2500</v>
      </c>
      <c r="G21" s="47" t="str">
        <f t="shared" si="1"/>
        <v/>
      </c>
      <c r="H21" s="47">
        <f>SUM($F$4:F21)+$O$4</f>
        <v>41750</v>
      </c>
      <c r="I21" s="61"/>
      <c r="J21" s="68" t="str">
        <f t="shared" si="2"/>
        <v/>
      </c>
      <c r="K21" s="48" t="str">
        <f t="shared" si="4"/>
        <v/>
      </c>
      <c r="L21" s="3"/>
      <c r="M21" s="1"/>
      <c r="N21" s="32" t="s">
        <v>34</v>
      </c>
      <c r="O21" s="34" t="s">
        <v>32</v>
      </c>
      <c r="P21" s="1"/>
      <c r="Q21" s="1"/>
      <c r="R21" s="1"/>
      <c r="U21">
        <v>5</v>
      </c>
      <c r="XDM21" s="1"/>
    </row>
    <row r="22" spans="1:16341" customFormat="1" x14ac:dyDescent="0.3">
      <c r="A22">
        <v>24</v>
      </c>
      <c r="B22" s="86">
        <v>19</v>
      </c>
      <c r="C22" s="51">
        <f t="shared" si="3"/>
        <v>44525</v>
      </c>
      <c r="D22" s="47">
        <v>2750</v>
      </c>
      <c r="E22" s="88">
        <v>5.5E-2</v>
      </c>
      <c r="F22" s="68">
        <f t="shared" si="0"/>
        <v>2750</v>
      </c>
      <c r="G22" s="47" t="str">
        <f t="shared" si="1"/>
        <v/>
      </c>
      <c r="H22" s="47">
        <f>SUM($F$4:F22)+$O$4</f>
        <v>44500</v>
      </c>
      <c r="I22" s="61"/>
      <c r="J22" s="68" t="str">
        <f t="shared" si="2"/>
        <v/>
      </c>
      <c r="K22" s="48" t="str">
        <f t="shared" si="4"/>
        <v/>
      </c>
      <c r="L22" s="3"/>
      <c r="M22" s="1"/>
      <c r="N22" s="1"/>
      <c r="O22" s="34" t="s">
        <v>33</v>
      </c>
      <c r="P22" s="1"/>
      <c r="Q22" s="1"/>
      <c r="R22" s="1"/>
      <c r="U22">
        <v>6</v>
      </c>
      <c r="XDM22" s="1"/>
    </row>
    <row r="23" spans="1:16341" customFormat="1" ht="15" thickBot="1" x14ac:dyDescent="0.35">
      <c r="A23">
        <v>25</v>
      </c>
      <c r="B23" s="86">
        <v>20</v>
      </c>
      <c r="C23" s="51">
        <f t="shared" si="3"/>
        <v>44526</v>
      </c>
      <c r="D23" s="47">
        <v>2750</v>
      </c>
      <c r="E23" s="88">
        <v>5.5E-2</v>
      </c>
      <c r="F23" s="68">
        <f t="shared" si="0"/>
        <v>2750</v>
      </c>
      <c r="G23" s="47" t="str">
        <f t="shared" si="1"/>
        <v/>
      </c>
      <c r="H23" s="47">
        <f>SUM($F$4:F23)+$O$4</f>
        <v>47250</v>
      </c>
      <c r="I23" s="61"/>
      <c r="J23" s="68" t="str">
        <f t="shared" si="2"/>
        <v/>
      </c>
      <c r="K23" s="48" t="str">
        <f t="shared" si="4"/>
        <v/>
      </c>
      <c r="L23" s="3"/>
      <c r="M23" s="1"/>
      <c r="N23" s="32" t="s">
        <v>44</v>
      </c>
      <c r="O23" s="34" t="s">
        <v>41</v>
      </c>
      <c r="P23" s="1"/>
      <c r="Q23" s="1"/>
      <c r="R23" s="1"/>
      <c r="U23">
        <v>7</v>
      </c>
      <c r="XDM23" s="1"/>
    </row>
    <row r="24" spans="1:16341" customFormat="1" ht="15" thickBot="1" x14ac:dyDescent="0.35">
      <c r="A24">
        <v>28</v>
      </c>
      <c r="B24" s="87">
        <v>21</v>
      </c>
      <c r="C24" s="52">
        <f t="shared" si="3"/>
        <v>44529</v>
      </c>
      <c r="D24" s="49">
        <v>2750</v>
      </c>
      <c r="E24" s="90">
        <v>5.5E-2</v>
      </c>
      <c r="F24" s="69">
        <f>IF($O$5="","",ROUND(($O$5-SUM(F4:F23)),0))</f>
        <v>2750</v>
      </c>
      <c r="G24" s="49" t="str">
        <f t="shared" si="1"/>
        <v/>
      </c>
      <c r="H24" s="49">
        <f>SUM($F$4:F24)+$O$4</f>
        <v>50000</v>
      </c>
      <c r="I24" s="62"/>
      <c r="J24" s="69" t="str">
        <f t="shared" si="2"/>
        <v/>
      </c>
      <c r="K24" s="50" t="str">
        <f t="shared" si="4"/>
        <v/>
      </c>
      <c r="L24" s="22">
        <f>SUM(J18:J24)</f>
        <v>0</v>
      </c>
      <c r="M24" s="28"/>
      <c r="N24" s="1"/>
      <c r="O24" s="1"/>
      <c r="P24" s="1"/>
      <c r="Q24" s="1"/>
      <c r="R24" s="1"/>
      <c r="U24">
        <v>8</v>
      </c>
      <c r="XDM24" s="1"/>
    </row>
    <row r="25" spans="1:1634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N25" s="33" t="s">
        <v>25</v>
      </c>
    </row>
    <row r="28" spans="1:1634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</row>
    <row r="29" spans="1:1634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8">
    <mergeCell ref="K2:K3"/>
    <mergeCell ref="B2:B3"/>
    <mergeCell ref="C2:C3"/>
    <mergeCell ref="F2:F3"/>
    <mergeCell ref="G2:G3"/>
    <mergeCell ref="H2:H3"/>
    <mergeCell ref="I2:I3"/>
    <mergeCell ref="J2:J3"/>
  </mergeCells>
  <conditionalFormatting sqref="K4:K24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 H7:H11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E4CC-A118-415A-8C7D-B404D970D99C}">
  <dimension ref="A1:XFC29"/>
  <sheetViews>
    <sheetView topLeftCell="B2" zoomScale="85" zoomScaleNormal="85" workbookViewId="0">
      <selection activeCell="K11" sqref="K11"/>
    </sheetView>
  </sheetViews>
  <sheetFormatPr defaultColWidth="0" defaultRowHeight="14.4" zeroHeight="1" x14ac:dyDescent="0.3"/>
  <cols>
    <col min="1" max="1" width="9.109375" hidden="1" customWidth="1"/>
    <col min="2" max="2" width="10.6640625" bestFit="1" customWidth="1"/>
    <col min="3" max="4" width="9.109375" customWidth="1"/>
    <col min="5" max="8" width="11" customWidth="1"/>
    <col min="9" max="9" width="9.109375" customWidth="1"/>
    <col min="10" max="11" width="9.109375" style="1" customWidth="1"/>
    <col min="12" max="12" width="18" style="1" bestFit="1" customWidth="1"/>
    <col min="13" max="13" width="11" style="1" customWidth="1"/>
    <col min="14" max="14" width="27.88671875" style="1" customWidth="1"/>
    <col min="15" max="18" width="0" hidden="1" customWidth="1"/>
    <col min="19" max="16383" width="9.109375" hidden="1"/>
    <col min="16384" max="16384" width="4" style="1" customWidth="1"/>
  </cols>
  <sheetData>
    <row r="1" spans="1:16383" hidden="1" x14ac:dyDescent="0.3">
      <c r="A1" s="1"/>
      <c r="C1" s="1"/>
      <c r="D1" s="1"/>
      <c r="E1" s="1"/>
      <c r="F1" s="1"/>
      <c r="G1" s="1"/>
      <c r="H1" s="1"/>
      <c r="I1" s="1"/>
    </row>
    <row r="2" spans="1:16383" ht="1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16383" ht="15" thickBot="1" x14ac:dyDescent="0.35">
      <c r="B3" s="111" t="s">
        <v>3</v>
      </c>
      <c r="C3" s="107" t="s">
        <v>9</v>
      </c>
      <c r="D3" s="107" t="s">
        <v>7</v>
      </c>
      <c r="E3" s="107" t="s">
        <v>4</v>
      </c>
      <c r="F3" s="107" t="s">
        <v>10</v>
      </c>
      <c r="G3" s="107" t="s">
        <v>5</v>
      </c>
      <c r="H3" s="107" t="s">
        <v>11</v>
      </c>
      <c r="I3" s="109" t="s">
        <v>8</v>
      </c>
      <c r="L3" s="10" t="s">
        <v>12</v>
      </c>
      <c r="M3" s="11">
        <f>'30 dias corridos'!O4</f>
        <v>0</v>
      </c>
    </row>
    <row r="4" spans="1:16383" ht="15" thickBot="1" x14ac:dyDescent="0.35">
      <c r="B4" s="112"/>
      <c r="C4" s="108" t="s">
        <v>6</v>
      </c>
      <c r="D4" s="108" t="s">
        <v>0</v>
      </c>
      <c r="E4" s="108"/>
      <c r="F4" s="108"/>
      <c r="G4" s="108"/>
      <c r="H4" s="108"/>
      <c r="I4" s="110"/>
      <c r="L4" s="12" t="s">
        <v>1</v>
      </c>
      <c r="M4" s="11">
        <f>'30 dias corridos'!O5</f>
        <v>50000</v>
      </c>
    </row>
    <row r="5" spans="1:16383" ht="15" thickBot="1" x14ac:dyDescent="0.35">
      <c r="A5" s="23">
        <v>1</v>
      </c>
      <c r="B5" s="14">
        <v>43922</v>
      </c>
      <c r="C5" s="4">
        <f>$M$4/22</f>
        <v>2272.7272727272725</v>
      </c>
      <c r="D5" s="4">
        <f>$M$4/22</f>
        <v>2272.7272727272725</v>
      </c>
      <c r="E5" s="4">
        <f>M3</f>
        <v>0</v>
      </c>
      <c r="F5" s="4">
        <f>D5</f>
        <v>2272.7272727272725</v>
      </c>
      <c r="G5" s="15">
        <f>'30 dias corridos'!I4</f>
        <v>0</v>
      </c>
      <c r="H5" s="4">
        <f>G5-M3</f>
        <v>0</v>
      </c>
      <c r="I5" s="5" t="str">
        <f t="shared" ref="I5:I25" si="0">IF(G5&lt;&gt;0,G5-E5-C5,"")</f>
        <v/>
      </c>
      <c r="L5" s="13" t="s">
        <v>2</v>
      </c>
      <c r="M5" s="7">
        <f>SUM(M3:M4)</f>
        <v>50000</v>
      </c>
    </row>
    <row r="6" spans="1:16383" ht="15" thickBot="1" x14ac:dyDescent="0.35">
      <c r="A6" s="23">
        <v>2</v>
      </c>
      <c r="B6" s="16">
        <v>43923</v>
      </c>
      <c r="C6" s="8">
        <f t="shared" ref="C6:C26" si="1">$M$4/22</f>
        <v>2272.7272727272725</v>
      </c>
      <c r="D6" s="8">
        <f>IF(G5="","",($M$5-G5)/(22-A5))</f>
        <v>2380.9523809523807</v>
      </c>
      <c r="E6" s="8" t="str">
        <f>IF(G5&lt;&gt;0,G5,"")</f>
        <v/>
      </c>
      <c r="F6" s="8">
        <f>C5*A6</f>
        <v>4545.454545454545</v>
      </c>
      <c r="G6" s="17">
        <f>'30 dias corridos'!I5</f>
        <v>0</v>
      </c>
      <c r="H6" s="8" t="str">
        <f>IF(G6&lt;&gt;0,G6-G5,"")</f>
        <v/>
      </c>
      <c r="I6" s="9" t="str">
        <f t="shared" si="0"/>
        <v/>
      </c>
      <c r="L6" s="13" t="s">
        <v>13</v>
      </c>
      <c r="M6" s="7">
        <f>IF(G5="",0,LARGE(G5:G25,1))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pans="1:16383" ht="15" thickBot="1" x14ac:dyDescent="0.35">
      <c r="A7" s="23">
        <v>3</v>
      </c>
      <c r="B7" s="21">
        <v>43924</v>
      </c>
      <c r="C7" s="6">
        <f t="shared" si="1"/>
        <v>2272.7272727272725</v>
      </c>
      <c r="D7" s="6">
        <f t="shared" ref="D7:D25" si="2">IF(G6="","",($M$5-G6)/(22-A6))</f>
        <v>2500</v>
      </c>
      <c r="E7" s="6" t="str">
        <f t="shared" ref="E7:E25" si="3">IF(G6&lt;&gt;0,G6,"")</f>
        <v/>
      </c>
      <c r="F7" s="6">
        <f t="shared" ref="F7:F25" si="4">C6*A7</f>
        <v>6818.181818181818</v>
      </c>
      <c r="G7" s="18">
        <f>'30 dias corridos'!I6</f>
        <v>0</v>
      </c>
      <c r="H7" s="6" t="str">
        <f t="shared" ref="H7:H25" si="5">IF(G7&lt;&gt;0,G7-G6,"")</f>
        <v/>
      </c>
      <c r="I7" s="7" t="str">
        <f t="shared" si="0"/>
        <v/>
      </c>
      <c r="J7" s="22">
        <f>C5*3</f>
        <v>6818.181818181818</v>
      </c>
      <c r="K7" s="3">
        <f>SUM(H5:H7)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</row>
    <row r="8" spans="1:16383" x14ac:dyDescent="0.3">
      <c r="A8" s="23">
        <v>4</v>
      </c>
      <c r="B8" s="14">
        <v>43927</v>
      </c>
      <c r="C8" s="4">
        <f t="shared" si="1"/>
        <v>2272.7272727272725</v>
      </c>
      <c r="D8" s="4">
        <f t="shared" si="2"/>
        <v>2631.5789473684213</v>
      </c>
      <c r="E8" s="4" t="str">
        <f t="shared" si="3"/>
        <v/>
      </c>
      <c r="F8" s="4">
        <f t="shared" si="4"/>
        <v>9090.9090909090901</v>
      </c>
      <c r="G8" s="15">
        <f>'30 dias corridos'!I9</f>
        <v>0</v>
      </c>
      <c r="H8" s="4" t="str">
        <f t="shared" si="5"/>
        <v/>
      </c>
      <c r="I8" s="5" t="str">
        <f t="shared" si="0"/>
        <v/>
      </c>
      <c r="L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pans="1:16383" x14ac:dyDescent="0.3">
      <c r="A9" s="23">
        <v>5</v>
      </c>
      <c r="B9" s="16">
        <v>43928</v>
      </c>
      <c r="C9" s="8">
        <f t="shared" si="1"/>
        <v>2272.7272727272725</v>
      </c>
      <c r="D9" s="8">
        <f t="shared" si="2"/>
        <v>2777.7777777777778</v>
      </c>
      <c r="E9" s="8" t="str">
        <f t="shared" si="3"/>
        <v/>
      </c>
      <c r="F9" s="8">
        <f t="shared" si="4"/>
        <v>11363.636363636362</v>
      </c>
      <c r="G9" s="17">
        <f>'30 dias corridos'!I10</f>
        <v>0</v>
      </c>
      <c r="H9" s="8" t="str">
        <f t="shared" si="5"/>
        <v/>
      </c>
      <c r="I9" s="9" t="str">
        <f t="shared" si="0"/>
        <v/>
      </c>
      <c r="K9" s="1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1:16383" x14ac:dyDescent="0.3">
      <c r="A10" s="23">
        <v>6</v>
      </c>
      <c r="B10" s="16">
        <v>43929</v>
      </c>
      <c r="C10" s="8">
        <f t="shared" si="1"/>
        <v>2272.7272727272725</v>
      </c>
      <c r="D10" s="8">
        <f t="shared" si="2"/>
        <v>2941.1764705882351</v>
      </c>
      <c r="E10" s="8" t="str">
        <f t="shared" si="3"/>
        <v/>
      </c>
      <c r="F10" s="8">
        <f t="shared" si="4"/>
        <v>13636.363636363636</v>
      </c>
      <c r="G10" s="17">
        <f>'30 dias corridos'!I11</f>
        <v>0</v>
      </c>
      <c r="H10" s="8" t="str">
        <f t="shared" si="5"/>
        <v/>
      </c>
      <c r="I10" s="9" t="str">
        <f t="shared" si="0"/>
        <v/>
      </c>
      <c r="K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1:16383" ht="15" thickBot="1" x14ac:dyDescent="0.35">
      <c r="A11" s="23">
        <v>7</v>
      </c>
      <c r="B11" s="16">
        <v>43930</v>
      </c>
      <c r="C11" s="8">
        <f t="shared" si="1"/>
        <v>2272.7272727272725</v>
      </c>
      <c r="D11" s="8">
        <f t="shared" si="2"/>
        <v>3125</v>
      </c>
      <c r="E11" s="8" t="str">
        <f t="shared" si="3"/>
        <v/>
      </c>
      <c r="F11" s="8">
        <f t="shared" si="4"/>
        <v>15909.090909090908</v>
      </c>
      <c r="G11" s="17">
        <f>'30 dias corridos'!I12</f>
        <v>0</v>
      </c>
      <c r="H11" s="8" t="str">
        <f t="shared" si="5"/>
        <v/>
      </c>
      <c r="I11" s="9" t="str">
        <f t="shared" si="0"/>
        <v/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</row>
    <row r="12" spans="1:16383" ht="15" thickBot="1" x14ac:dyDescent="0.35">
      <c r="A12" s="23">
        <v>8</v>
      </c>
      <c r="B12" s="21">
        <v>43931</v>
      </c>
      <c r="C12" s="6">
        <f t="shared" si="1"/>
        <v>2272.7272727272725</v>
      </c>
      <c r="D12" s="6">
        <f t="shared" si="2"/>
        <v>3333.3333333333335</v>
      </c>
      <c r="E12" s="6" t="str">
        <f t="shared" si="3"/>
        <v/>
      </c>
      <c r="F12" s="6">
        <f t="shared" si="4"/>
        <v>18181.81818181818</v>
      </c>
      <c r="G12" s="18">
        <f>'30 dias corridos'!I13</f>
        <v>0</v>
      </c>
      <c r="H12" s="6" t="str">
        <f t="shared" si="5"/>
        <v/>
      </c>
      <c r="I12" s="7" t="str">
        <f t="shared" si="0"/>
        <v/>
      </c>
      <c r="J12" s="22">
        <f>C7*5</f>
        <v>11363.636363636362</v>
      </c>
      <c r="K12" s="19"/>
      <c r="M12" s="2" t="s">
        <v>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1:16383" x14ac:dyDescent="0.3">
      <c r="A13" s="23">
        <v>9</v>
      </c>
      <c r="B13" s="14">
        <v>43934</v>
      </c>
      <c r="C13" s="4">
        <f t="shared" si="1"/>
        <v>2272.7272727272725</v>
      </c>
      <c r="D13" s="4">
        <f t="shared" si="2"/>
        <v>3571.4285714285716</v>
      </c>
      <c r="E13" s="4" t="str">
        <f t="shared" si="3"/>
        <v/>
      </c>
      <c r="F13" s="4">
        <f t="shared" si="4"/>
        <v>20454.545454545452</v>
      </c>
      <c r="G13" s="15"/>
      <c r="H13" s="4" t="str">
        <f t="shared" si="5"/>
        <v/>
      </c>
      <c r="I13" s="5" t="str">
        <f t="shared" si="0"/>
        <v/>
      </c>
      <c r="L13" s="19" t="s">
        <v>15</v>
      </c>
      <c r="M13" s="1" t="s">
        <v>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pans="1:16383" x14ac:dyDescent="0.3">
      <c r="A14" s="23">
        <v>10</v>
      </c>
      <c r="B14" s="16">
        <v>43935</v>
      </c>
      <c r="C14" s="8">
        <f t="shared" si="1"/>
        <v>2272.7272727272725</v>
      </c>
      <c r="D14" s="8" t="str">
        <f t="shared" si="2"/>
        <v/>
      </c>
      <c r="E14" s="8" t="str">
        <f t="shared" si="3"/>
        <v/>
      </c>
      <c r="F14" s="8">
        <f t="shared" si="4"/>
        <v>22727.272727272724</v>
      </c>
      <c r="G14" s="17"/>
      <c r="H14" s="8" t="str">
        <f t="shared" si="5"/>
        <v/>
      </c>
      <c r="I14" s="9" t="str">
        <f t="shared" si="0"/>
        <v/>
      </c>
      <c r="L14" s="2"/>
      <c r="M14" s="1" t="s">
        <v>17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pans="1:16383" x14ac:dyDescent="0.3">
      <c r="A15" s="23">
        <v>11</v>
      </c>
      <c r="B15" s="16">
        <v>43936</v>
      </c>
      <c r="C15" s="8">
        <f t="shared" si="1"/>
        <v>2272.7272727272725</v>
      </c>
      <c r="D15" s="8" t="str">
        <f t="shared" si="2"/>
        <v/>
      </c>
      <c r="E15" s="8" t="str">
        <f t="shared" si="3"/>
        <v/>
      </c>
      <c r="F15" s="8">
        <f t="shared" si="4"/>
        <v>24999.999999999996</v>
      </c>
      <c r="G15" s="17"/>
      <c r="H15" s="8" t="str">
        <f t="shared" si="5"/>
        <v/>
      </c>
      <c r="I15" s="9" t="str">
        <f t="shared" si="0"/>
        <v/>
      </c>
      <c r="L15" s="19" t="s">
        <v>18</v>
      </c>
      <c r="M15" s="1" t="s">
        <v>26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pans="1:16383" ht="15" thickBot="1" x14ac:dyDescent="0.35">
      <c r="A16" s="23">
        <v>12</v>
      </c>
      <c r="B16" s="16">
        <v>43937</v>
      </c>
      <c r="C16" s="8">
        <f t="shared" si="1"/>
        <v>2272.7272727272725</v>
      </c>
      <c r="D16" s="8" t="str">
        <f t="shared" si="2"/>
        <v/>
      </c>
      <c r="E16" s="8" t="str">
        <f t="shared" si="3"/>
        <v/>
      </c>
      <c r="F16" s="8">
        <f t="shared" si="4"/>
        <v>27272.727272727272</v>
      </c>
      <c r="G16" s="17"/>
      <c r="H16" s="8" t="str">
        <f t="shared" si="5"/>
        <v/>
      </c>
      <c r="I16" s="9" t="str">
        <f t="shared" si="0"/>
        <v/>
      </c>
      <c r="L16" s="19" t="s">
        <v>20</v>
      </c>
      <c r="M16" s="1" t="s">
        <v>19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</row>
    <row r="17" spans="1:13" s="1" customFormat="1" ht="15" thickBot="1" x14ac:dyDescent="0.35">
      <c r="A17" s="23">
        <v>13</v>
      </c>
      <c r="B17" s="21">
        <v>43938</v>
      </c>
      <c r="C17" s="6">
        <f t="shared" si="1"/>
        <v>2272.7272727272725</v>
      </c>
      <c r="D17" s="6" t="str">
        <f t="shared" si="2"/>
        <v/>
      </c>
      <c r="E17" s="6" t="str">
        <f t="shared" si="3"/>
        <v/>
      </c>
      <c r="F17" s="6">
        <f t="shared" si="4"/>
        <v>29545.454545454544</v>
      </c>
      <c r="G17" s="18"/>
      <c r="H17" s="6" t="str">
        <f t="shared" si="5"/>
        <v/>
      </c>
      <c r="I17" s="7" t="str">
        <f t="shared" si="0"/>
        <v/>
      </c>
      <c r="J17" s="22">
        <f>C12*5</f>
        <v>11363.636363636362</v>
      </c>
      <c r="L17" s="19" t="s">
        <v>23</v>
      </c>
      <c r="M17" s="1" t="s">
        <v>21</v>
      </c>
    </row>
    <row r="18" spans="1:13" s="1" customFormat="1" x14ac:dyDescent="0.3">
      <c r="A18" s="23">
        <v>14</v>
      </c>
      <c r="B18" s="14">
        <v>43941</v>
      </c>
      <c r="C18" s="4">
        <f t="shared" si="1"/>
        <v>2272.7272727272725</v>
      </c>
      <c r="D18" s="4" t="str">
        <f t="shared" si="2"/>
        <v/>
      </c>
      <c r="E18" s="4" t="str">
        <f t="shared" si="3"/>
        <v/>
      </c>
      <c r="F18" s="4">
        <f t="shared" si="4"/>
        <v>31818.181818181816</v>
      </c>
      <c r="G18" s="15"/>
      <c r="H18" s="4" t="str">
        <f t="shared" si="5"/>
        <v/>
      </c>
      <c r="I18" s="5" t="str">
        <f t="shared" si="0"/>
        <v/>
      </c>
      <c r="L18" s="19"/>
      <c r="M18" s="1" t="s">
        <v>22</v>
      </c>
    </row>
    <row r="19" spans="1:13" s="1" customFormat="1" x14ac:dyDescent="0.3">
      <c r="A19" s="23">
        <v>15</v>
      </c>
      <c r="B19" s="16">
        <v>43942</v>
      </c>
      <c r="C19" s="8">
        <f t="shared" si="1"/>
        <v>2272.7272727272725</v>
      </c>
      <c r="D19" s="8" t="str">
        <f t="shared" si="2"/>
        <v/>
      </c>
      <c r="E19" s="8" t="str">
        <f t="shared" si="3"/>
        <v/>
      </c>
      <c r="F19" s="8">
        <f t="shared" si="4"/>
        <v>34090.909090909088</v>
      </c>
      <c r="G19" s="17"/>
      <c r="H19" s="8" t="str">
        <f t="shared" si="5"/>
        <v/>
      </c>
      <c r="I19" s="9" t="str">
        <f t="shared" si="0"/>
        <v/>
      </c>
      <c r="L19" s="19" t="s">
        <v>27</v>
      </c>
      <c r="M19" s="1" t="s">
        <v>24</v>
      </c>
    </row>
    <row r="20" spans="1:13" s="1" customFormat="1" x14ac:dyDescent="0.3">
      <c r="A20" s="23">
        <v>16</v>
      </c>
      <c r="B20" s="16">
        <v>43943</v>
      </c>
      <c r="C20" s="8">
        <f t="shared" si="1"/>
        <v>2272.7272727272725</v>
      </c>
      <c r="D20" s="8" t="str">
        <f t="shared" si="2"/>
        <v/>
      </c>
      <c r="E20" s="8" t="str">
        <f t="shared" si="3"/>
        <v/>
      </c>
      <c r="F20" s="8">
        <f t="shared" si="4"/>
        <v>36363.63636363636</v>
      </c>
      <c r="G20" s="17"/>
      <c r="H20" s="8" t="str">
        <f t="shared" si="5"/>
        <v/>
      </c>
      <c r="I20" s="9" t="str">
        <f t="shared" si="0"/>
        <v/>
      </c>
    </row>
    <row r="21" spans="1:13" s="1" customFormat="1" ht="15" thickBot="1" x14ac:dyDescent="0.35">
      <c r="A21" s="23">
        <v>17</v>
      </c>
      <c r="B21" s="16">
        <v>43944</v>
      </c>
      <c r="C21" s="8">
        <f t="shared" si="1"/>
        <v>2272.7272727272725</v>
      </c>
      <c r="D21" s="8" t="str">
        <f t="shared" si="2"/>
        <v/>
      </c>
      <c r="E21" s="8" t="str">
        <f t="shared" si="3"/>
        <v/>
      </c>
      <c r="F21" s="8">
        <f t="shared" si="4"/>
        <v>38636.363636363632</v>
      </c>
      <c r="G21" s="17"/>
      <c r="H21" s="8" t="str">
        <f t="shared" si="5"/>
        <v/>
      </c>
      <c r="I21" s="9" t="str">
        <f t="shared" si="0"/>
        <v/>
      </c>
    </row>
    <row r="22" spans="1:13" s="1" customFormat="1" ht="15" thickBot="1" x14ac:dyDescent="0.35">
      <c r="A22" s="23">
        <v>18</v>
      </c>
      <c r="B22" s="21">
        <v>43945</v>
      </c>
      <c r="C22" s="6">
        <f t="shared" si="1"/>
        <v>2272.7272727272725</v>
      </c>
      <c r="D22" s="6" t="str">
        <f t="shared" si="2"/>
        <v/>
      </c>
      <c r="E22" s="6" t="str">
        <f t="shared" si="3"/>
        <v/>
      </c>
      <c r="F22" s="6">
        <f t="shared" si="4"/>
        <v>40909.090909090904</v>
      </c>
      <c r="G22" s="18"/>
      <c r="H22" s="6" t="str">
        <f t="shared" si="5"/>
        <v/>
      </c>
      <c r="I22" s="7" t="str">
        <f t="shared" si="0"/>
        <v/>
      </c>
      <c r="J22" s="22">
        <f>C17*5</f>
        <v>11363.636363636362</v>
      </c>
      <c r="L22" s="20" t="s">
        <v>25</v>
      </c>
    </row>
    <row r="23" spans="1:13" s="1" customFormat="1" x14ac:dyDescent="0.3">
      <c r="A23" s="23">
        <v>19</v>
      </c>
      <c r="B23" s="14">
        <v>43948</v>
      </c>
      <c r="C23" s="4">
        <f t="shared" si="1"/>
        <v>2272.7272727272725</v>
      </c>
      <c r="D23" s="4" t="str">
        <f t="shared" si="2"/>
        <v/>
      </c>
      <c r="E23" s="4" t="str">
        <f t="shared" si="3"/>
        <v/>
      </c>
      <c r="F23" s="4">
        <f t="shared" si="4"/>
        <v>43181.818181818177</v>
      </c>
      <c r="G23" s="15"/>
      <c r="H23" s="4" t="str">
        <f t="shared" si="5"/>
        <v/>
      </c>
      <c r="I23" s="5" t="str">
        <f t="shared" si="0"/>
        <v/>
      </c>
    </row>
    <row r="24" spans="1:13" s="1" customFormat="1" x14ac:dyDescent="0.3">
      <c r="A24" s="23">
        <v>20</v>
      </c>
      <c r="B24" s="16">
        <v>43949</v>
      </c>
      <c r="C24" s="8">
        <f t="shared" si="1"/>
        <v>2272.7272727272725</v>
      </c>
      <c r="D24" s="8" t="str">
        <f t="shared" si="2"/>
        <v/>
      </c>
      <c r="E24" s="8" t="str">
        <f t="shared" si="3"/>
        <v/>
      </c>
      <c r="F24" s="8">
        <f t="shared" si="4"/>
        <v>45454.545454545449</v>
      </c>
      <c r="G24" s="17"/>
      <c r="H24" s="8" t="str">
        <f t="shared" si="5"/>
        <v/>
      </c>
      <c r="I24" s="9" t="str">
        <f t="shared" si="0"/>
        <v/>
      </c>
    </row>
    <row r="25" spans="1:13" s="1" customFormat="1" ht="15" thickBot="1" x14ac:dyDescent="0.35">
      <c r="A25" s="23">
        <v>21</v>
      </c>
      <c r="B25" s="16">
        <v>43950</v>
      </c>
      <c r="C25" s="8">
        <f t="shared" si="1"/>
        <v>2272.7272727272725</v>
      </c>
      <c r="D25" s="8" t="str">
        <f t="shared" si="2"/>
        <v/>
      </c>
      <c r="E25" s="8" t="str">
        <f t="shared" si="3"/>
        <v/>
      </c>
      <c r="F25" s="8">
        <f t="shared" si="4"/>
        <v>47727.272727272721</v>
      </c>
      <c r="G25" s="17"/>
      <c r="H25" s="8" t="str">
        <f t="shared" si="5"/>
        <v/>
      </c>
      <c r="I25" s="9" t="str">
        <f t="shared" si="0"/>
        <v/>
      </c>
    </row>
    <row r="26" spans="1:13" s="1" customFormat="1" ht="15" thickBot="1" x14ac:dyDescent="0.35">
      <c r="A26" s="23">
        <v>22</v>
      </c>
      <c r="B26" s="21">
        <v>43951</v>
      </c>
      <c r="C26" s="6">
        <f t="shared" si="1"/>
        <v>2272.7272727272725</v>
      </c>
      <c r="D26" s="6" t="str">
        <f>IF(G25="","",($M$5-G25)/(22-A25))</f>
        <v/>
      </c>
      <c r="E26" s="6" t="str">
        <f t="shared" ref="E26" si="6">IF(G25&lt;&gt;0,G25,"")</f>
        <v/>
      </c>
      <c r="F26" s="6">
        <f t="shared" ref="F26" si="7">C25*A26</f>
        <v>49999.999999999993</v>
      </c>
      <c r="G26" s="18"/>
      <c r="H26" s="6" t="str">
        <f t="shared" ref="H26" si="8">IF(G26&lt;&gt;0,G26-G25,"")</f>
        <v/>
      </c>
      <c r="I26" s="7" t="str">
        <f t="shared" ref="I26" si="9">IF(G26&lt;&gt;0,G26-E26-C26,"")</f>
        <v/>
      </c>
      <c r="J26" s="22">
        <f>C21*4</f>
        <v>9090.9090909090901</v>
      </c>
    </row>
    <row r="27" spans="1:13" s="1" customFormat="1" x14ac:dyDescent="0.3"/>
    <row r="28" spans="1:13" s="1" customFormat="1" hidden="1" x14ac:dyDescent="0.3">
      <c r="A28"/>
      <c r="B28"/>
      <c r="C28"/>
      <c r="D28"/>
      <c r="E28"/>
      <c r="F28"/>
      <c r="G28"/>
      <c r="H28"/>
      <c r="I28"/>
    </row>
    <row r="29" spans="1:13" s="1" customFormat="1" hidden="1" x14ac:dyDescent="0.3">
      <c r="A29"/>
      <c r="B29"/>
      <c r="C29"/>
      <c r="D29"/>
      <c r="E29"/>
      <c r="F29"/>
      <c r="G29"/>
      <c r="H29"/>
      <c r="I29"/>
    </row>
  </sheetData>
  <mergeCells count="8">
    <mergeCell ref="G3:G4"/>
    <mergeCell ref="I3:I4"/>
    <mergeCell ref="B3:B4"/>
    <mergeCell ref="C3:C4"/>
    <mergeCell ref="D3:D4"/>
    <mergeCell ref="E3:E4"/>
    <mergeCell ref="F3:F4"/>
    <mergeCell ref="H3:H4"/>
  </mergeCells>
  <conditionalFormatting sqref="I5:I2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30 dias corridos</vt:lpstr>
      <vt:lpstr>21 dias úteis</vt:lpstr>
      <vt:lpstr>22 dias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Crispim</dc:creator>
  <cp:lastModifiedBy>Bruno Da s crispim</cp:lastModifiedBy>
  <dcterms:created xsi:type="dcterms:W3CDTF">2015-01-20T23:22:33Z</dcterms:created>
  <dcterms:modified xsi:type="dcterms:W3CDTF">2021-11-01T21:12:54Z</dcterms:modified>
</cp:coreProperties>
</file>